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820" windowHeight="12255" firstSheet="3" activeTab="6"/>
  </bookViews>
  <sheets>
    <sheet name="附1项目现状表" sheetId="4" r:id="rId1"/>
    <sheet name="附表2规划表" sheetId="19" r:id="rId2"/>
    <sheet name="附3投工概算表" sheetId="15" r:id="rId3"/>
    <sheet name="附4物资需求量统计表" sheetId="16" r:id="rId4"/>
    <sheet name="附5-1技术经济指标表" sheetId="17" r:id="rId5"/>
    <sheet name="5-2单位面积投工定额表" sheetId="27" r:id="rId6"/>
    <sheet name="附表5-3灌溉设施费用估算表" sheetId="26" r:id="rId7"/>
    <sheet name="附6项目投资汇总表 " sheetId="13" r:id="rId8"/>
    <sheet name="附表7经济效益测算表" sheetId="18" r:id="rId9"/>
    <sheet name="Sheet3" sheetId="23" r:id="rId10"/>
    <sheet name="Sheet1" sheetId="24" r:id="rId11"/>
    <sheet name="Sheet2" sheetId="2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<sst xmlns="http://schemas.openxmlformats.org/spreadsheetml/2006/main" count="557" uniqueCount="344">
  <si>
    <t>附表1：</t>
  </si>
  <si>
    <t xml:space="preserve">生态价值转换示范-林下药植基地建设项目区小班现状表   </t>
  </si>
  <si>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单位：亩、m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、m、cm</t>
    </r>
  </si>
  <si>
    <t>村名</t>
  </si>
  <si>
    <t>林班</t>
  </si>
  <si>
    <t>大班</t>
  </si>
  <si>
    <t>小班</t>
  </si>
  <si>
    <t>面积</t>
  </si>
  <si>
    <t>地  类</t>
  </si>
  <si>
    <t>林  种</t>
  </si>
  <si>
    <t>起源</t>
  </si>
  <si>
    <t>树  种</t>
  </si>
  <si>
    <t>年龄</t>
  </si>
  <si>
    <t>郁闭度</t>
  </si>
  <si>
    <t>平均
胸径</t>
  </si>
  <si>
    <t>平均
树高</t>
  </si>
  <si>
    <t>亩蓄积</t>
  </si>
  <si>
    <t>小班
蓄积</t>
  </si>
  <si>
    <t>土壤
类别</t>
  </si>
  <si>
    <t>坡度</t>
  </si>
  <si>
    <t>立地
等级</t>
  </si>
  <si>
    <t>林地
保护
等级</t>
  </si>
  <si>
    <t>森林类别</t>
  </si>
  <si>
    <t>生态林
保护等级</t>
  </si>
  <si>
    <t>是否涉及生态保护红线</t>
  </si>
  <si>
    <t>林地及
林木权属</t>
  </si>
  <si>
    <t>马坊村</t>
  </si>
  <si>
    <t>022</t>
  </si>
  <si>
    <t>02</t>
  </si>
  <si>
    <t>030</t>
  </si>
  <si>
    <t>乔木林分</t>
  </si>
  <si>
    <t>自然保护小区（点）林</t>
  </si>
  <si>
    <t>纯天然</t>
  </si>
  <si>
    <r>
      <rPr>
        <sz val="8"/>
        <rFont val="宋体"/>
        <charset val="134"/>
      </rPr>
      <t>8其它硬阔类</t>
    </r>
    <r>
      <rPr>
        <sz val="8"/>
        <rFont val="Arial"/>
        <charset val="134"/>
      </rPr>
      <t>2</t>
    </r>
    <r>
      <rPr>
        <sz val="8"/>
        <rFont val="宋体"/>
        <charset val="134"/>
      </rPr>
      <t>马尾松</t>
    </r>
  </si>
  <si>
    <r>
      <rPr>
        <sz val="8"/>
        <rFont val="宋体"/>
        <charset val="134"/>
      </rPr>
      <t>黄壤</t>
    </r>
    <r>
      <rPr>
        <sz val="8"/>
        <rFont val="Arial"/>
        <charset val="134"/>
      </rPr>
      <t xml:space="preserve"> </t>
    </r>
  </si>
  <si>
    <t>Ⅱ</t>
  </si>
  <si>
    <r>
      <rPr>
        <sz val="8"/>
        <rFont val="宋体"/>
        <charset val="134"/>
      </rPr>
      <t>重点公益林</t>
    </r>
    <r>
      <rPr>
        <sz val="8"/>
        <rFont val="Arial"/>
        <charset val="134"/>
      </rPr>
      <t>(</t>
    </r>
    <r>
      <rPr>
        <sz val="8"/>
        <rFont val="宋体"/>
        <charset val="134"/>
      </rPr>
      <t>地</t>
    </r>
    <r>
      <rPr>
        <sz val="8"/>
        <rFont val="Arial"/>
        <charset val="134"/>
      </rPr>
      <t>)</t>
    </r>
  </si>
  <si>
    <t>三级保护</t>
  </si>
  <si>
    <t>否</t>
  </si>
  <si>
    <t>福建龙岩梅花山综合开发有限公司</t>
  </si>
  <si>
    <t>03</t>
  </si>
  <si>
    <t>010</t>
  </si>
  <si>
    <r>
      <rPr>
        <sz val="8"/>
        <rFont val="Arial"/>
        <charset val="134"/>
      </rPr>
      <t>9</t>
    </r>
    <r>
      <rPr>
        <sz val="8"/>
        <rFont val="宋体"/>
        <charset val="134"/>
      </rPr>
      <t>其它硬阔类</t>
    </r>
    <r>
      <rPr>
        <sz val="8"/>
        <rFont val="Arial"/>
        <charset val="134"/>
      </rPr>
      <t>1</t>
    </r>
    <r>
      <rPr>
        <sz val="8"/>
        <rFont val="宋体"/>
        <charset val="134"/>
      </rPr>
      <t>杉木</t>
    </r>
  </si>
  <si>
    <t>Ⅰ</t>
  </si>
  <si>
    <t>二级保护</t>
  </si>
  <si>
    <t>020</t>
  </si>
  <si>
    <t>一般用村林</t>
  </si>
  <si>
    <r>
      <rPr>
        <sz val="8"/>
        <rFont val="Arial"/>
        <charset val="134"/>
      </rPr>
      <t>9</t>
    </r>
    <r>
      <rPr>
        <sz val="8"/>
        <rFont val="宋体"/>
        <charset val="134"/>
      </rPr>
      <t>其它硬阔类</t>
    </r>
    <r>
      <rPr>
        <sz val="8"/>
        <rFont val="Arial"/>
        <charset val="134"/>
      </rPr>
      <t>1</t>
    </r>
    <r>
      <rPr>
        <sz val="8"/>
        <rFont val="宋体"/>
        <charset val="134"/>
      </rPr>
      <t>马尾松</t>
    </r>
  </si>
  <si>
    <t>一般商品林（地）</t>
  </si>
  <si>
    <t>梨岭村</t>
  </si>
  <si>
    <t>017</t>
  </si>
  <si>
    <t>17</t>
  </si>
  <si>
    <r>
      <rPr>
        <sz val="8"/>
        <rFont val="Arial"/>
        <charset val="134"/>
      </rPr>
      <t>9</t>
    </r>
    <r>
      <rPr>
        <sz val="8"/>
        <rFont val="宋体"/>
        <charset val="134"/>
      </rPr>
      <t>马尾松</t>
    </r>
    <r>
      <rPr>
        <sz val="8"/>
        <rFont val="Arial"/>
        <charset val="134"/>
      </rPr>
      <t>1</t>
    </r>
    <r>
      <rPr>
        <sz val="8"/>
        <rFont val="宋体"/>
        <charset val="134"/>
      </rPr>
      <t>杉木</t>
    </r>
  </si>
  <si>
    <t>021</t>
  </si>
  <si>
    <t>10马尾松</t>
  </si>
  <si>
    <t>合计</t>
  </si>
  <si>
    <t>附表2：</t>
  </si>
  <si>
    <t>生态价值转换示范-林下药植基地建设项目小班一览表</t>
  </si>
  <si>
    <t>序号</t>
  </si>
  <si>
    <t>乡镇</t>
  </si>
  <si>
    <t>村</t>
  </si>
  <si>
    <t>规划面积（亩）</t>
  </si>
  <si>
    <t>海拔（米）</t>
  </si>
  <si>
    <t>坡向</t>
  </si>
  <si>
    <t>土壤</t>
  </si>
  <si>
    <t>土层
厚度</t>
  </si>
  <si>
    <t>地类</t>
  </si>
  <si>
    <t>建设内容</t>
  </si>
  <si>
    <t>古田镇</t>
  </si>
  <si>
    <t>1300-1346</t>
  </si>
  <si>
    <t>东南</t>
  </si>
  <si>
    <t>黄壤</t>
  </si>
  <si>
    <t>种植金毛狗蕨</t>
  </si>
  <si>
    <t>1300-1319</t>
  </si>
  <si>
    <t>西</t>
  </si>
  <si>
    <t>1276-1346</t>
  </si>
  <si>
    <t>南</t>
  </si>
  <si>
    <t>1276-1296</t>
  </si>
  <si>
    <t>1260-1300</t>
  </si>
  <si>
    <t>种植紫灵芝</t>
  </si>
  <si>
    <t>附表3：</t>
  </si>
  <si>
    <t>生态价值转换示范-林下药植基地建设项目投工概算表</t>
  </si>
  <si>
    <t>单位：亩、工日。</t>
  </si>
  <si>
    <t>内容</t>
  </si>
  <si>
    <t>总投工</t>
  </si>
  <si>
    <t>种植</t>
  </si>
  <si>
    <t>田间管理</t>
  </si>
  <si>
    <t>施工
放样</t>
  </si>
  <si>
    <t>林地
清理</t>
  </si>
  <si>
    <t>整地、挖穴、回土</t>
  </si>
  <si>
    <t>施基肥</t>
  </si>
  <si>
    <t>栽植</t>
  </si>
  <si>
    <t>防寒罩
装拆</t>
  </si>
  <si>
    <t>当年</t>
  </si>
  <si>
    <t>次年</t>
  </si>
  <si>
    <t>第三年</t>
  </si>
  <si>
    <t>第四年</t>
  </si>
  <si>
    <t>第五年</t>
  </si>
  <si>
    <t>马坊村
梨岭村</t>
  </si>
  <si>
    <t>金毛狗蕨</t>
  </si>
  <si>
    <t>灵芝种植</t>
  </si>
  <si>
    <t xml:space="preserve">  田间管理包括中耕除草、施肥、浇水、修剪整形、病虫害防治。</t>
  </si>
  <si>
    <t>附表4：</t>
  </si>
  <si>
    <t xml:space="preserve">         生态价值转换示范-林下药植基地建设项目物资需求量统计表</t>
  </si>
  <si>
    <t xml:space="preserve">        单位：亩、株、丛、kg、个</t>
  </si>
  <si>
    <t>需苗量</t>
  </si>
  <si>
    <t>需肥量</t>
  </si>
  <si>
    <t>农药量</t>
  </si>
  <si>
    <t>防寒罩</t>
  </si>
  <si>
    <t>小计</t>
  </si>
  <si>
    <t>有基肥</t>
  </si>
  <si>
    <t>复合肥</t>
  </si>
  <si>
    <t>合  计</t>
  </si>
  <si>
    <t>马坊村、梨岭村</t>
  </si>
  <si>
    <t>附表5-1:</t>
  </si>
  <si>
    <t xml:space="preserve">    生态价值转换示范-林下药植基地建设项目
主要技术经济指标表</t>
  </si>
  <si>
    <t>经济指标</t>
  </si>
  <si>
    <r>
      <rPr>
        <b/>
        <sz val="12"/>
        <color rgb="FF000000"/>
        <rFont val="宋体"/>
        <charset val="134"/>
      </rPr>
      <t>工程建设直接费（</t>
    </r>
    <r>
      <rPr>
        <sz val="11"/>
        <color rgb="FF000000"/>
        <rFont val="宋体"/>
        <charset val="134"/>
      </rPr>
      <t>详见附表6</t>
    </r>
    <r>
      <rPr>
        <b/>
        <sz val="12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</si>
  <si>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人工费按</t>
    </r>
    <r>
      <rPr>
        <sz val="10"/>
        <color rgb="FF000000"/>
        <rFont val="Times New Roman"/>
        <charset val="134"/>
      </rPr>
      <t>150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工日</t>
    </r>
  </si>
  <si>
    <r>
      <rPr>
        <sz val="10"/>
        <color rgb="FF000000"/>
        <rFont val="Times New Roman"/>
        <charset val="134"/>
      </rPr>
      <t> </t>
    </r>
    <r>
      <rPr>
        <sz val="10"/>
        <color rgb="FF000000"/>
        <rFont val="宋体"/>
        <charset val="134"/>
      </rPr>
      <t>有机肥</t>
    </r>
    <r>
      <rPr>
        <sz val="10"/>
        <color rgb="FF000000"/>
        <rFont val="Times New Roman"/>
        <charset val="134"/>
      </rPr>
      <t>900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吨</t>
    </r>
  </si>
  <si>
    <r>
      <rPr>
        <sz val="10"/>
        <color rgb="FF000000"/>
        <rFont val="宋体"/>
        <charset val="134"/>
      </rPr>
      <t>复合肥3500元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吨</t>
    </r>
  </si>
  <si>
    <t>农药30元/kg</t>
  </si>
  <si>
    <t>苗木（规格、质量要求详见附表6）</t>
  </si>
  <si>
    <t>灵芝菌棒（棒）</t>
  </si>
  <si>
    <t>…</t>
  </si>
  <si>
    <t>灌溉系统、制作、安装1套 费用19万元（详见表5-3）。</t>
  </si>
  <si>
    <t>宣传牌制作、安装 费用按5000元/个</t>
  </si>
  <si>
    <r>
      <rPr>
        <sz val="10"/>
        <color rgb="FF000000"/>
        <rFont val="宋体"/>
        <charset val="134"/>
      </rPr>
      <t>步道垫层厚度10cm,,路面宽120cm,按488.8元/m</t>
    </r>
    <r>
      <rPr>
        <vertAlign val="superscript"/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。</t>
    </r>
  </si>
  <si>
    <t>工程建设其它费用</t>
  </si>
  <si>
    <t>企业管理费：按工程费用的2.5%计；</t>
  </si>
  <si>
    <t>勘察设计费：按工程费用的3%计；</t>
  </si>
  <si>
    <t>监理费：按工程费用的2.97%计；</t>
  </si>
  <si>
    <t>招投标费：按工程费用的0.4%计</t>
  </si>
  <si>
    <t>项目检查验收费：按每亩40元计</t>
  </si>
  <si>
    <t>税金：按工程费用的9%计。</t>
  </si>
  <si>
    <t>附表5-2：</t>
  </si>
  <si>
    <t>每亩投工定额表</t>
  </si>
  <si>
    <t>各工序</t>
  </si>
  <si>
    <t>金毛狗蕨栽培（模式1）</t>
  </si>
  <si>
    <t>灵芝栽培（模式2）</t>
  </si>
  <si>
    <t>基准定额</t>
  </si>
  <si>
    <t>难度系数1</t>
  </si>
  <si>
    <t>难度系数2</t>
  </si>
  <si>
    <t>难度系数3</t>
  </si>
  <si>
    <t>难度系数4</t>
  </si>
  <si>
    <t>亩用工</t>
  </si>
  <si>
    <t>林地清理</t>
  </si>
  <si>
    <t>抚育</t>
  </si>
  <si>
    <t>林地步行海拨高度</t>
  </si>
  <si>
    <t>一、营造林用工</t>
  </si>
  <si>
    <t>施工放样</t>
  </si>
  <si>
    <t>挖穴整地（回土）</t>
  </si>
  <si>
    <t>防寒罩装拆</t>
  </si>
  <si>
    <t>种植当年劈草、追肥、浇水</t>
  </si>
  <si>
    <t>第2年劈草、追肥、浇水</t>
  </si>
  <si>
    <t>第3年劈草、追肥、浇水</t>
  </si>
  <si>
    <t>第4年劈草、追肥、浇水</t>
  </si>
  <si>
    <t>第5年劈草、追肥、浇水</t>
  </si>
  <si>
    <t>病虫害防治用工（5年）</t>
  </si>
  <si>
    <t>注：①《营造林工程定额编制规范》（DB35/T1963-2021）。</t>
  </si>
  <si>
    <t>附表5-3：</t>
  </si>
  <si>
    <t>灌溉设施费用估算表</t>
  </si>
  <si>
    <t>分类</t>
  </si>
  <si>
    <t>名称</t>
  </si>
  <si>
    <t>规格参数</t>
  </si>
  <si>
    <t>数量</t>
  </si>
  <si>
    <t>单价</t>
  </si>
  <si>
    <t>合计（元）</t>
  </si>
  <si>
    <t>1.电源工程</t>
  </si>
  <si>
    <t>电缆</t>
  </si>
  <si>
    <t>YJV-0.6/1kV-4*16mm  室外埋地，管内穿线</t>
  </si>
  <si>
    <t>380米</t>
  </si>
  <si>
    <t>套线管</t>
  </si>
  <si>
    <t>埋地线套管 PE100级 1.25MPa De50</t>
  </si>
  <si>
    <t>人工工资</t>
  </si>
  <si>
    <t>埋深30cm</t>
  </si>
  <si>
    <t>2.水源工程</t>
  </si>
  <si>
    <t>水坝建设</t>
  </si>
  <si>
    <t>C30P6(42.5) 碎石25mm 塌落度160-200mm,数量5立方米，尺寸：3000长*2500高*600厚，按自拌考虑</t>
  </si>
  <si>
    <t>1座</t>
  </si>
  <si>
    <t>高扬程自吸螺杆泵</t>
  </si>
  <si>
    <t>3KW/1寸/200米扬程/卧式不锈钢</t>
  </si>
  <si>
    <t>1台</t>
  </si>
  <si>
    <t>水管</t>
  </si>
  <si>
    <t>PE100级 1.25MPa De32，室外给水管埋地，埋深30cm</t>
  </si>
  <si>
    <t>240米</t>
  </si>
  <si>
    <t>电缆线</t>
  </si>
  <si>
    <t>KVVP-3*4mm ,室外埋地，管内穿线</t>
  </si>
  <si>
    <t>PE套线管</t>
  </si>
  <si>
    <t>埋地线套管 PE100级 1.25MPa De25，埋深30cm</t>
  </si>
  <si>
    <t>水箱</t>
  </si>
  <si>
    <t>尺寸3000*3000*4000，2mm厚304不锈钢板，36立方米组合水箱</t>
  </si>
  <si>
    <t>1 座</t>
  </si>
  <si>
    <t>3泵房</t>
  </si>
  <si>
    <t>机房地板硬化+铁棚</t>
  </si>
  <si>
    <r>
      <rPr>
        <sz val="9"/>
        <color rgb="FFFF0000"/>
        <rFont val="宋体"/>
        <charset val="134"/>
      </rPr>
      <t>地面面积12m</t>
    </r>
    <r>
      <rPr>
        <vertAlign val="superscript"/>
        <sz val="9"/>
        <color rgb="FFFF0000"/>
        <rFont val="宋体"/>
        <charset val="134"/>
      </rPr>
      <t>2</t>
    </r>
    <r>
      <rPr>
        <sz val="9"/>
        <color rgb="FFFF0000"/>
        <rFont val="宋体"/>
        <charset val="134"/>
      </rPr>
      <t>，地面厚150mm，C25混凝土，
铁棚面积12m</t>
    </r>
    <r>
      <rPr>
        <vertAlign val="superscript"/>
        <sz val="9"/>
        <color rgb="FFFF0000"/>
        <rFont val="宋体"/>
        <charset val="134"/>
      </rPr>
      <t>2</t>
    </r>
    <r>
      <rPr>
        <sz val="9"/>
        <color rgb="FFFF0000"/>
        <rFont val="宋体"/>
        <charset val="134"/>
      </rPr>
      <t>，主柱用110镀锌圆管约0.2吨。主梁用镀锌方管约0.3吨，面铺1.0厚彩钢瓦</t>
    </r>
  </si>
  <si>
    <t>1套</t>
  </si>
  <si>
    <t>PVC管+三相电线路</t>
  </si>
  <si>
    <t>PVC电工套管(中型)Φ50mm,30米，明配
电缆YJV-0.6/1kV-4*6mm，35米，穿管</t>
  </si>
  <si>
    <t>4.输配水管网</t>
  </si>
  <si>
    <t>PE主管</t>
  </si>
  <si>
    <t>埋地线套管 PE100级  1.6MPa De32</t>
  </si>
  <si>
    <t>882米</t>
  </si>
  <si>
    <t>PE支管</t>
  </si>
  <si>
    <t>埋地线套管 PE100级  1.6MPa De25</t>
  </si>
  <si>
    <t>1702米</t>
  </si>
  <si>
    <t>5.辅材</t>
  </si>
  <si>
    <t>水龙头</t>
  </si>
  <si>
    <t>公称直径20mm普通水龙头</t>
  </si>
  <si>
    <t>12正三通</t>
  </si>
  <si>
    <t>12*12*12</t>
  </si>
  <si>
    <t>10个</t>
  </si>
  <si>
    <t>32热熔四通内丝</t>
  </si>
  <si>
    <t>1寸转4分</t>
  </si>
  <si>
    <t>20个</t>
  </si>
  <si>
    <t>32热熔1寸外丝阀接</t>
  </si>
  <si>
    <t>1寸*1寸外丝</t>
  </si>
  <si>
    <t>32热熔三通</t>
  </si>
  <si>
    <t>1寸*1*1</t>
  </si>
  <si>
    <t>50个</t>
  </si>
  <si>
    <t>32热熔直接</t>
  </si>
  <si>
    <t>1*1寸</t>
  </si>
  <si>
    <t>32热熔弯头</t>
  </si>
  <si>
    <t>304不锈钢螺纹加厚球阀</t>
  </si>
  <si>
    <t>4分外丝阀接</t>
  </si>
  <si>
    <t>21*12</t>
  </si>
  <si>
    <t>200个</t>
  </si>
  <si>
    <t>1寸外丝对接</t>
  </si>
  <si>
    <t>1寸垫片</t>
  </si>
  <si>
    <t>32*0.2*0.2mm</t>
  </si>
  <si>
    <t>1寸双内丝活接</t>
  </si>
  <si>
    <t>铜线</t>
  </si>
  <si>
    <t>铜芯聚氯乙烯绝缘软电线 BVR-1.5  500米。</t>
  </si>
  <si>
    <t>10公斤</t>
  </si>
  <si>
    <t>200目碟片过滤器</t>
  </si>
  <si>
    <t>200*200碟片</t>
  </si>
  <si>
    <t>2个</t>
  </si>
  <si>
    <t>6.管网铺设及安装调试人工费</t>
  </si>
  <si>
    <t>工时</t>
  </si>
  <si>
    <t>平均每亩4.48个工日，190亩*4.48工日/亩=1011工日。</t>
  </si>
  <si>
    <t>851.18天</t>
  </si>
  <si>
    <t>1-6合计</t>
  </si>
  <si>
    <t xml:space="preserve">  附表6：</t>
  </si>
  <si>
    <t xml:space="preserve">                          生态价值转换示范-林下药植基地建设总投资汇总表                            </t>
  </si>
  <si>
    <t>单位</t>
  </si>
  <si>
    <t>综合单价</t>
  </si>
  <si>
    <t>投资</t>
  </si>
  <si>
    <t>规格、质量要求</t>
  </si>
  <si>
    <t>金毛狗蕨种植直接费用</t>
  </si>
  <si>
    <t>人工费用</t>
  </si>
  <si>
    <t>工日</t>
  </si>
  <si>
    <t>1.1.1</t>
  </si>
  <si>
    <t>按1.05*1.05m株行距（即每亩600株）精准确放线，采用玻璃绳拉株行距，用石灰进行标记定栽植穴。</t>
  </si>
  <si>
    <t>1.1.2</t>
  </si>
  <si>
    <t>林地清理采用不炼山全面劈除杂草、杂灌、藤条、萌芽条，保留阔叶树（含幼苗幼树），保留山顶、山脚、山沟原生植被带等。</t>
  </si>
  <si>
    <t>1.1.3</t>
  </si>
  <si>
    <t>块状整地挖明穴，穴规格：50cm×40cm×30cm（即面宽50cm×50cm，深40cm，底宽 30cm×30cm）。</t>
  </si>
  <si>
    <t>1.1.4</t>
  </si>
  <si>
    <t>每穴施有机肥3kg，施肥时有机肥与回入的表土充分拌匀，然后再回一层10cm 左右厚的土后进行栽植，以免基肥与苗木根系直接接触造成烧根。</t>
  </si>
  <si>
    <t>1.1.5</t>
  </si>
  <si>
    <t>种植前容器苗浇透水，轻拍容器侧壁，将苗连带完整土球取出；种植时将带土球的苗放入种植穴中央，调整高度使土球顶部与地表齐平；回填土壤时分层轻踩压实，避免留空隙导致根系缺氧。定植后立即浇透定根水。</t>
  </si>
  <si>
    <t>1.1.6</t>
  </si>
  <si>
    <t>选用加厚透明PVC膜防护罩，直径40-50cm、高度60-80cm的圆柱型防寒罩。防寒保护罩安装时底部需预留3-5个直径2cm的透气孔， 需在9月下旬-10月上旬完成；次年春季（4月中旬-5月上旬，当地气温稳定在10℃以上、霜冻结束后），先打开通风口适应3-5天，再逐步拆除防寒罩。</t>
  </si>
  <si>
    <t>1.1.7</t>
  </si>
  <si>
    <t>当年田间管理</t>
  </si>
  <si>
    <t>含①植当年8-9月中耕除草1次，除草要彻底，中耕深度以5-10厘米为宜，避免损伤根系；②8-9月结合中耕除草施肥1次，每株施复合肥0.15kg；③浇水1年6次（极端干旱季节才需要）；病虫害防治1年2次。</t>
  </si>
  <si>
    <t>1.1.8</t>
  </si>
  <si>
    <t>次年田间管理</t>
  </si>
  <si>
    <r>
      <rPr>
        <sz val="8"/>
        <rFont val="宋体"/>
        <charset val="134"/>
      </rPr>
      <t>含</t>
    </r>
    <r>
      <rPr>
        <sz val="8"/>
        <rFont val="Calibri"/>
        <charset val="134"/>
      </rPr>
      <t>①</t>
    </r>
    <r>
      <rPr>
        <sz val="8"/>
        <rFont val="宋体"/>
        <charset val="134"/>
      </rPr>
      <t>种植次年4-5月、8-9月各中耕除草1次，除草要彻底，中耕深度以5-10厘米为宜，避免损伤根系；</t>
    </r>
    <r>
      <rPr>
        <sz val="8"/>
        <rFont val="Calibri"/>
        <charset val="134"/>
      </rPr>
      <t>②</t>
    </r>
    <r>
      <rPr>
        <sz val="8"/>
        <rFont val="宋体"/>
        <charset val="134"/>
      </rPr>
      <t>种植次年4-5月、8-9月结合中耕除草各施肥1次，4-5月每株施有机肥1kg，8-9月每株施复合肥0.15kg；</t>
    </r>
    <r>
      <rPr>
        <sz val="8"/>
        <rFont val="Calibri"/>
        <charset val="134"/>
      </rPr>
      <t>③</t>
    </r>
    <r>
      <rPr>
        <sz val="8"/>
        <rFont val="宋体"/>
        <charset val="134"/>
      </rPr>
      <t>浇水1年6次（极端干旱季节才需要）；病虫害防治1年2次。</t>
    </r>
  </si>
  <si>
    <t>1.1.9</t>
  </si>
  <si>
    <t>第3年田间管理</t>
  </si>
  <si>
    <t>同次年。</t>
  </si>
  <si>
    <t>1.1.10</t>
  </si>
  <si>
    <t>第4年田间管理</t>
  </si>
  <si>
    <t>1.1.11</t>
  </si>
  <si>
    <t>第5年田间管理</t>
  </si>
  <si>
    <t>物资费用</t>
  </si>
  <si>
    <t>1.2.1</t>
  </si>
  <si>
    <t>苗木费</t>
  </si>
  <si>
    <t>株</t>
  </si>
  <si>
    <r>
      <rPr>
        <sz val="8"/>
        <rFont val="宋体"/>
        <charset val="134"/>
      </rPr>
      <t>1年生金毛狗蕨，苗高</t>
    </r>
    <r>
      <rPr>
        <sz val="8"/>
        <rFont val="Arial"/>
        <charset val="134"/>
      </rPr>
      <t>≥</t>
    </r>
    <r>
      <rPr>
        <sz val="8"/>
        <rFont val="宋体"/>
        <charset val="134"/>
      </rPr>
      <t>15cm，地径</t>
    </r>
    <r>
      <rPr>
        <sz val="8"/>
        <rFont val="Arial"/>
        <charset val="134"/>
      </rPr>
      <t>≥</t>
    </r>
    <r>
      <rPr>
        <sz val="8"/>
        <rFont val="宋体"/>
        <charset val="134"/>
      </rPr>
      <t>0.3cm。</t>
    </r>
  </si>
  <si>
    <t>1.2.2</t>
  </si>
  <si>
    <t>有机肥</t>
  </si>
  <si>
    <t>吨</t>
  </si>
  <si>
    <r>
      <rPr>
        <sz val="8"/>
        <rFont val="宋体"/>
        <charset val="134"/>
      </rPr>
      <t>有机质</t>
    </r>
    <r>
      <rPr>
        <sz val="8"/>
        <rFont val="Arial"/>
        <charset val="134"/>
      </rPr>
      <t>≥</t>
    </r>
    <r>
      <rPr>
        <sz val="8"/>
        <rFont val="宋体"/>
        <charset val="134"/>
      </rPr>
      <t>50%；N+P</t>
    </r>
    <r>
      <rPr>
        <vertAlign val="subscript"/>
        <sz val="8"/>
        <rFont val="宋体"/>
        <charset val="134"/>
      </rPr>
      <t>2</t>
    </r>
    <r>
      <rPr>
        <sz val="8"/>
        <rFont val="宋体"/>
        <charset val="134"/>
      </rPr>
      <t>0</t>
    </r>
    <r>
      <rPr>
        <vertAlign val="subscript"/>
        <sz val="8"/>
        <rFont val="宋体"/>
        <charset val="134"/>
      </rPr>
      <t>5</t>
    </r>
    <r>
      <rPr>
        <sz val="8"/>
        <rFont val="宋体"/>
        <charset val="134"/>
      </rPr>
      <t>+K</t>
    </r>
    <r>
      <rPr>
        <vertAlign val="subscript"/>
        <sz val="8"/>
        <rFont val="宋体"/>
        <charset val="134"/>
      </rPr>
      <t>2</t>
    </r>
    <r>
      <rPr>
        <sz val="8"/>
        <rFont val="宋体"/>
        <charset val="134"/>
      </rPr>
      <t>0</t>
    </r>
    <r>
      <rPr>
        <sz val="8"/>
        <rFont val="Arial"/>
        <charset val="134"/>
      </rPr>
      <t>≥</t>
    </r>
    <r>
      <rPr>
        <sz val="8"/>
        <rFont val="宋体"/>
        <charset val="134"/>
      </rPr>
      <t>7.0%;(N</t>
    </r>
    <r>
      <rPr>
        <sz val="8"/>
        <rFont val="Arial"/>
        <charset val="134"/>
      </rPr>
      <t>≥</t>
    </r>
    <r>
      <rPr>
        <sz val="8"/>
        <rFont val="宋体"/>
        <charset val="134"/>
      </rPr>
      <t>2% P</t>
    </r>
    <r>
      <rPr>
        <vertAlign val="subscript"/>
        <sz val="8"/>
        <rFont val="宋体"/>
        <charset val="134"/>
      </rPr>
      <t>2</t>
    </r>
    <r>
      <rPr>
        <sz val="8"/>
        <rFont val="宋体"/>
        <charset val="134"/>
      </rPr>
      <t>0</t>
    </r>
    <r>
      <rPr>
        <vertAlign val="subscript"/>
        <sz val="8"/>
        <rFont val="宋体"/>
        <charset val="134"/>
      </rPr>
      <t>5</t>
    </r>
    <r>
      <rPr>
        <sz val="8"/>
        <rFont val="Arial"/>
        <charset val="134"/>
      </rPr>
      <t>≥</t>
    </r>
    <r>
      <rPr>
        <sz val="8"/>
        <rFont val="宋体"/>
        <charset val="134"/>
      </rPr>
      <t>3% K</t>
    </r>
    <r>
      <rPr>
        <vertAlign val="subscript"/>
        <sz val="8"/>
        <rFont val="宋体"/>
        <charset val="134"/>
      </rPr>
      <t>2</t>
    </r>
    <r>
      <rPr>
        <sz val="8"/>
        <rFont val="宋体"/>
        <charset val="134"/>
      </rPr>
      <t>0</t>
    </r>
    <r>
      <rPr>
        <sz val="8"/>
        <rFont val="Arial"/>
        <charset val="134"/>
      </rPr>
      <t>≥</t>
    </r>
    <r>
      <rPr>
        <sz val="8"/>
        <rFont val="宋体"/>
        <charset val="134"/>
      </rPr>
      <t>2%)。</t>
    </r>
  </si>
  <si>
    <t>1.2.3</t>
  </si>
  <si>
    <r>
      <rPr>
        <sz val="8"/>
        <rFont val="宋体"/>
        <charset val="134"/>
      </rPr>
      <t>总养分</t>
    </r>
    <r>
      <rPr>
        <sz val="8"/>
        <rFont val="Arial"/>
        <charset val="134"/>
      </rPr>
      <t>≥</t>
    </r>
    <r>
      <rPr>
        <sz val="8"/>
        <rFont val="宋体"/>
        <charset val="134"/>
      </rPr>
      <t>45%。N+P</t>
    </r>
    <r>
      <rPr>
        <vertAlign val="subscript"/>
        <sz val="8"/>
        <rFont val="宋体"/>
        <charset val="134"/>
      </rPr>
      <t>2</t>
    </r>
    <r>
      <rPr>
        <sz val="8"/>
        <rFont val="宋体"/>
        <charset val="134"/>
      </rPr>
      <t>0</t>
    </r>
    <r>
      <rPr>
        <vertAlign val="subscript"/>
        <sz val="8"/>
        <rFont val="宋体"/>
        <charset val="134"/>
      </rPr>
      <t>5</t>
    </r>
    <r>
      <rPr>
        <sz val="8"/>
        <rFont val="宋体"/>
        <charset val="134"/>
      </rPr>
      <t>+K</t>
    </r>
    <r>
      <rPr>
        <vertAlign val="subscript"/>
        <sz val="8"/>
        <rFont val="宋体"/>
        <charset val="134"/>
      </rPr>
      <t>2</t>
    </r>
    <r>
      <rPr>
        <sz val="8"/>
        <rFont val="宋体"/>
        <charset val="134"/>
      </rPr>
      <t>0=15-15-15</t>
    </r>
  </si>
  <si>
    <t>1.2.4</t>
  </si>
  <si>
    <t>农药</t>
  </si>
  <si>
    <t>kg</t>
  </si>
  <si>
    <t>根据病虫害发生情况进行防治。</t>
  </si>
  <si>
    <t>1.2.5</t>
  </si>
  <si>
    <t>个</t>
  </si>
  <si>
    <t>防寒罩安装和拆除用工。</t>
  </si>
  <si>
    <t>灵芝种植直接费用</t>
  </si>
  <si>
    <t>2.1.1</t>
  </si>
  <si>
    <t>2.1.2</t>
  </si>
  <si>
    <t>2.1.3</t>
  </si>
  <si>
    <t>种坑的大小根据林地中树木密度灵活调整，一般深35cm、宽25cm左右。</t>
  </si>
  <si>
    <t>2.1.4</t>
  </si>
  <si>
    <t>挖好后在坑底撒一些石灰、灭蚁药物等，然后将培养好的紫灵芝菌棒脱去塑料膜，断面上出现灵芝原基的朝上45°斜放入坑中，埋土覆盖，覆土厚度一般为5cm 左右。</t>
  </si>
  <si>
    <t>2.1.5</t>
  </si>
  <si>
    <t>1-2人，常年管理。</t>
  </si>
  <si>
    <t>2.1.6</t>
  </si>
  <si>
    <t>2.1.7</t>
  </si>
  <si>
    <t>第三年田间管理</t>
  </si>
  <si>
    <t>2.2.1</t>
  </si>
  <si>
    <t>菌棒费</t>
  </si>
  <si>
    <t>棒</t>
  </si>
  <si>
    <t>段木菌棒。规格：直径20cm,长30cm ,重5kg/根。</t>
  </si>
  <si>
    <t>附属设施费</t>
  </si>
  <si>
    <t>铺设简易浇灌系统</t>
  </si>
  <si>
    <t>亩</t>
  </si>
  <si>
    <t>电源、水源、铺设输水管网。</t>
  </si>
  <si>
    <t xml:space="preserve">步道 </t>
  </si>
  <si>
    <t>米</t>
  </si>
  <si>
    <r>
      <rPr>
        <sz val="8"/>
        <rFont val="宋体"/>
        <charset val="134"/>
        <scheme val="major"/>
      </rPr>
      <t>作业区铺砌1条长153m的石砌路,石砌路宽度</t>
    </r>
    <r>
      <rPr>
        <sz val="8"/>
        <rFont val="SimSun"/>
        <charset val="134"/>
      </rPr>
      <t>≧</t>
    </r>
    <r>
      <rPr>
        <sz val="8"/>
        <rFont val="宋体"/>
        <charset val="134"/>
        <scheme val="major"/>
      </rPr>
      <t>120cm。
铺砌石砌路材料:透水砖(长20cmx宽10cmx厚5cm)混凝土。
铺砌石砌路工序:施工放样→清理杂草→路基平整。</t>
    </r>
  </si>
  <si>
    <t>宣传牌</t>
  </si>
  <si>
    <t>项目其他
费用</t>
  </si>
  <si>
    <t>企业管理费</t>
  </si>
  <si>
    <t>按工程费用的2.5%计。</t>
  </si>
  <si>
    <t>勘察设计费</t>
  </si>
  <si>
    <t xml:space="preserve">按工程费用的3%计。
</t>
  </si>
  <si>
    <t>监理费</t>
  </si>
  <si>
    <t xml:space="preserve">按工程费用的2.97%计。
</t>
  </si>
  <si>
    <t>招投标费</t>
  </si>
  <si>
    <t xml:space="preserve">按工程费用的0.4%计。
</t>
  </si>
  <si>
    <t>目检查验
收费</t>
  </si>
  <si>
    <t xml:space="preserve">按每亩40元计。
</t>
  </si>
  <si>
    <t>税金</t>
  </si>
  <si>
    <t>参照闽建筑[2019]11号文暂定税率为9%，具体以税务部门实际开票税率结算，不得超出9%。</t>
  </si>
  <si>
    <t>附表7：</t>
  </si>
  <si>
    <t>生态价值转换示范-林下药植基地建设项目效益分析测算表</t>
  </si>
  <si>
    <t>单位：亩、万元。</t>
  </si>
  <si>
    <t>项  目</t>
  </si>
  <si>
    <t>亩产值</t>
  </si>
  <si>
    <t>总产值</t>
  </si>
  <si>
    <t>亩成本</t>
  </si>
  <si>
    <t>总成本</t>
  </si>
  <si>
    <t>亩利润</t>
  </si>
  <si>
    <t>总利润</t>
  </si>
  <si>
    <t>备注</t>
  </si>
  <si>
    <t>总计</t>
  </si>
  <si>
    <t>灵芝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</si>
</sst>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.00_);[Red]\(0.00\)"/>
    <numFmt numFmtId="179" formatCode="0.0000_);[Red]\(0.0000\)"/>
    <numFmt numFmtId="180" formatCode="0_);[Red]\(0\)"/>
    <numFmt numFmtId="181" formatCode="0.0000_ "/>
    <numFmt numFmtId="182" formatCode="0.0_ "/>
    <numFmt numFmtId="183" formatCode="0_ "/>
  </numFmts>
  <fonts count="7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黑体"/>
      <charset val="134"/>
    </font>
    <font>
      <sz val="12"/>
      <name val="黑体"/>
      <charset val="134"/>
    </font>
    <font>
      <sz val="14"/>
      <name val="黑体"/>
      <charset val="134"/>
    </font>
    <font>
      <sz val="10"/>
      <name val="黑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b/>
      <sz val="8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rgb="FF000000"/>
      <name val="Calibri"/>
      <charset val="134"/>
    </font>
    <font>
      <sz val="9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微软雅黑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name val="Arial"/>
      <charset val="134"/>
    </font>
    <font>
      <sz val="10"/>
      <name val="Arial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3F3F76"/>
      <name val="宋体"/>
      <charset val="134"/>
      <scheme val="minor"/>
    </font>
    <font>
      <vertAlign val="superscript"/>
      <sz val="10"/>
      <name val="宋体"/>
      <charset val="134"/>
    </font>
    <font>
      <vertAlign val="subscript"/>
      <sz val="8"/>
      <name val="宋体"/>
      <charset val="134"/>
    </font>
    <font>
      <vertAlign val="superscript"/>
      <sz val="9"/>
      <color rgb="FFFF0000"/>
      <name val="宋体"/>
      <charset val="134"/>
    </font>
    <font>
      <sz val="8"/>
      <name val="Calibri"/>
      <charset val="134"/>
    </font>
    <font>
      <sz val="8"/>
      <name val="SimSun"/>
      <charset val="134"/>
    </font>
    <font>
      <sz val="11"/>
      <color rgb="FF000000"/>
      <name val="宋体"/>
      <charset val="134"/>
    </font>
    <font>
      <vertAlign val="superscript"/>
      <sz val="10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884029663991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CC99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14" applyNumberFormat="0" applyAlignment="0" applyProtection="0">
      <alignment vertical="center"/>
    </xf>
    <xf numFmtId="0" fontId="57" fillId="6" borderId="15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9" fillId="7" borderId="16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5" fillId="0" borderId="0"/>
    <xf numFmtId="0" fontId="70" fillId="0" borderId="0"/>
    <xf numFmtId="0" fontId="45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/>
    <xf numFmtId="176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71" fillId="37" borderId="14" applyNumberFormat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178" fontId="8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8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81" fontId="16" fillId="0" borderId="1" xfId="0" applyNumberFormat="1" applyFont="1" applyFill="1" applyBorder="1" applyAlignment="1">
      <alignment horizontal="center" vertical="center" wrapText="1"/>
    </xf>
    <xf numFmtId="182" fontId="8" fillId="0" borderId="0" xfId="0" applyNumberFormat="1" applyFont="1" applyFill="1">
      <alignment vertical="center"/>
    </xf>
    <xf numFmtId="183" fontId="14" fillId="0" borderId="1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justify" vertical="center"/>
    </xf>
    <xf numFmtId="0" fontId="26" fillId="0" borderId="1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1" xfId="68" applyFont="1" applyBorder="1" applyAlignment="1">
      <alignment horizontal="center" vertical="center" wrapText="1"/>
    </xf>
    <xf numFmtId="0" fontId="39" fillId="0" borderId="1" xfId="68" applyFont="1" applyFill="1" applyBorder="1" applyAlignment="1">
      <alignment horizontal="center" vertical="center" wrapText="1"/>
    </xf>
    <xf numFmtId="180" fontId="39" fillId="0" borderId="2" xfId="0" applyNumberFormat="1" applyFont="1" applyFill="1" applyBorder="1" applyAlignment="1">
      <alignment horizontal="center" vertical="center" wrapText="1"/>
    </xf>
    <xf numFmtId="180" fontId="39" fillId="0" borderId="8" xfId="0" applyNumberFormat="1" applyFont="1" applyFill="1" applyBorder="1" applyAlignment="1">
      <alignment horizontal="center" vertical="center" wrapText="1"/>
    </xf>
    <xf numFmtId="180" fontId="39" fillId="0" borderId="9" xfId="0" applyNumberFormat="1" applyFont="1" applyFill="1" applyBorder="1" applyAlignment="1">
      <alignment horizontal="center" vertical="center" wrapText="1"/>
    </xf>
    <xf numFmtId="180" fontId="39" fillId="0" borderId="3" xfId="0" applyNumberFormat="1" applyFont="1" applyFill="1" applyBorder="1" applyAlignment="1">
      <alignment horizontal="center" vertical="center" wrapText="1"/>
    </xf>
    <xf numFmtId="180" fontId="39" fillId="0" borderId="1" xfId="0" applyNumberFormat="1" applyFont="1" applyFill="1" applyBorder="1" applyAlignment="1">
      <alignment horizontal="center" vertical="center" wrapText="1"/>
    </xf>
    <xf numFmtId="183" fontId="39" fillId="0" borderId="1" xfId="68" applyNumberFormat="1" applyFont="1" applyFill="1" applyBorder="1" applyAlignment="1">
      <alignment horizontal="center" vertical="center" wrapText="1"/>
    </xf>
    <xf numFmtId="177" fontId="39" fillId="0" borderId="1" xfId="68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1" fillId="0" borderId="0" xfId="68" applyFont="1" applyAlignment="1">
      <alignment horizontal="center" vertical="center" wrapText="1"/>
    </xf>
    <xf numFmtId="0" fontId="8" fillId="0" borderId="0" xfId="68" applyAlignment="1">
      <alignment horizontal="center" vertical="center"/>
    </xf>
    <xf numFmtId="0" fontId="8" fillId="0" borderId="0" xfId="68" applyFont="1"/>
    <xf numFmtId="0" fontId="8" fillId="0" borderId="0" xfId="68" applyFont="1" applyFill="1" applyAlignment="1">
      <alignment horizontal="center" vertical="center"/>
    </xf>
    <xf numFmtId="0" fontId="39" fillId="0" borderId="2" xfId="68" applyFont="1" applyBorder="1" applyAlignment="1">
      <alignment horizontal="center" vertical="center" wrapText="1"/>
    </xf>
    <xf numFmtId="0" fontId="39" fillId="0" borderId="2" xfId="68" applyFont="1" applyFill="1" applyBorder="1" applyAlignment="1">
      <alignment horizontal="center" vertical="center" wrapText="1"/>
    </xf>
    <xf numFmtId="0" fontId="39" fillId="0" borderId="1" xfId="68" applyFont="1" applyFill="1" applyBorder="1" applyAlignment="1">
      <alignment horizontal="center" vertical="center"/>
    </xf>
    <xf numFmtId="0" fontId="39" fillId="0" borderId="3" xfId="68" applyFont="1" applyBorder="1" applyAlignment="1">
      <alignment horizontal="center" vertical="center" wrapText="1"/>
    </xf>
    <xf numFmtId="0" fontId="39" fillId="0" borderId="3" xfId="68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8" fillId="0" borderId="0" xfId="68" applyFont="1" applyFill="1" applyAlignment="1">
      <alignment vertical="center"/>
    </xf>
    <xf numFmtId="177" fontId="39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0" xfId="0" applyNumberFormat="1" applyFont="1">
      <alignment vertical="center"/>
    </xf>
    <xf numFmtId="0" fontId="42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horizontal="center" vertical="center"/>
    </xf>
    <xf numFmtId="49" fontId="44" fillId="0" borderId="1" xfId="0" applyNumberFormat="1" applyFont="1" applyFill="1" applyBorder="1" applyAlignment="1" applyProtection="1">
      <alignment horizontal="center" vertical="center"/>
    </xf>
    <xf numFmtId="183" fontId="44" fillId="0" borderId="1" xfId="0" applyNumberFormat="1" applyFont="1" applyFill="1" applyBorder="1" applyAlignment="1" applyProtection="1">
      <alignment horizontal="center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" fontId="45" fillId="0" borderId="1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45" fillId="0" borderId="0" xfId="0" applyFont="1">
      <alignment vertical="center"/>
    </xf>
    <xf numFmtId="182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7" fillId="0" borderId="1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47" fillId="0" borderId="1" xfId="0" applyFont="1" applyBorder="1" applyAlignment="1">
      <alignment horizontal="center" vertical="center" wrapText="1"/>
    </xf>
    <xf numFmtId="182" fontId="47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" fontId="44" fillId="0" borderId="1" xfId="0" applyNumberFormat="1" applyFont="1" applyFill="1" applyBorder="1" applyAlignment="1" applyProtection="1">
      <alignment horizontal="center" vertical="center"/>
    </xf>
    <xf numFmtId="182" fontId="47" fillId="0" borderId="1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horizontal="center" vertical="center" wrapText="1"/>
    </xf>
    <xf numFmtId="182" fontId="46" fillId="2" borderId="1" xfId="0" applyNumberFormat="1" applyFont="1" applyFill="1" applyBorder="1" applyAlignment="1" applyProtection="1">
      <alignment horizontal="center" vertical="center" wrapText="1"/>
    </xf>
    <xf numFmtId="182" fontId="47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7" fillId="0" borderId="1" xfId="0" applyNumberFormat="1" applyFont="1" applyBorder="1" applyAlignment="1">
      <alignment horizontal="center" vertical="center" wrapText="1"/>
    </xf>
    <xf numFmtId="0" fontId="44" fillId="0" borderId="1" xfId="0" applyNumberFormat="1" applyFont="1" applyFill="1" applyBorder="1" applyAlignment="1" applyProtection="1" quotePrefix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2 2" xfId="49"/>
    <cellStyle name="百分比 2" xfId="50"/>
    <cellStyle name="百分比 3" xfId="51"/>
    <cellStyle name="差 2" xfId="52"/>
    <cellStyle name="常规 11" xfId="53"/>
    <cellStyle name="常规 2" xfId="54"/>
    <cellStyle name="常规 2 2" xfId="55"/>
    <cellStyle name="常规 2 3" xfId="56"/>
    <cellStyle name="常规 3" xfId="57"/>
    <cellStyle name="常规 3 2" xfId="58"/>
    <cellStyle name="常规 3 2 2" xfId="59"/>
    <cellStyle name="常规 4" xfId="60"/>
    <cellStyle name="常规 5" xfId="61"/>
    <cellStyle name="常规 5 2" xfId="62"/>
    <cellStyle name="常规 7" xfId="63"/>
    <cellStyle name="常规 8" xfId="64"/>
    <cellStyle name="常规 9" xfId="65"/>
    <cellStyle name="常规 9 2" xfId="66"/>
    <cellStyle name="常规 9 3" xfId="67"/>
    <cellStyle name="常规_Sheet1" xfId="68"/>
    <cellStyle name="货币 2" xfId="69"/>
    <cellStyle name="千位分隔 2" xfId="70"/>
    <cellStyle name="千位分隔 2 2" xfId="71"/>
    <cellStyle name="千位分隔[0] 2" xfId="72"/>
    <cellStyle name="输入 2" xfId="7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F6" sqref="F6"/>
    </sheetView>
  </sheetViews>
  <sheetFormatPr defaultColWidth="8.875" defaultRowHeight="13.5"/>
  <cols>
    <col min="1" max="1" width="6.125" customWidth="1"/>
    <col min="2" max="2" width="4.375" customWidth="1"/>
    <col min="3" max="3" width="5.125" customWidth="1"/>
    <col min="4" max="4" width="5" customWidth="1"/>
    <col min="5" max="5" width="4.625" customWidth="1"/>
    <col min="6" max="6" width="7.875" customWidth="1"/>
    <col min="7" max="7" width="17.25" customWidth="1"/>
    <col min="8" max="8" width="6.25" customWidth="1"/>
    <col min="9" max="9" width="7.375" customWidth="1"/>
    <col min="10" max="10" width="4.5" customWidth="1"/>
    <col min="11" max="11" width="5.5" customWidth="1"/>
    <col min="12" max="12" width="4.25" customWidth="1"/>
    <col min="13" max="13" width="4.625" customWidth="1"/>
    <col min="14" max="14" width="6" style="153" customWidth="1"/>
    <col min="15" max="15" width="4.625" customWidth="1"/>
    <col min="16" max="16" width="4.5" customWidth="1"/>
    <col min="17" max="17" width="3.375" customWidth="1"/>
    <col min="18" max="18" width="4.125" customWidth="1"/>
    <col min="19" max="19" width="5.125" style="154" customWidth="1"/>
    <col min="20" max="20" width="8.125" style="155" customWidth="1"/>
    <col min="21" max="21" width="7.125" customWidth="1"/>
    <col min="22" max="22" width="7.375" customWidth="1"/>
    <col min="23" max="23" width="7.5" customWidth="1"/>
  </cols>
  <sheetData>
    <row r="1" spans="1:1">
      <c r="A1" s="54" t="s">
        <v>0</v>
      </c>
    </row>
    <row r="2" ht="39" customHeight="1" spans="1:23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ht="23.25" customHeight="1" spans="1:2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="5" customFormat="1" ht="48" customHeight="1" spans="1:23">
      <c r="A4" s="157" t="s">
        <v>3</v>
      </c>
      <c r="B4" s="157" t="s">
        <v>4</v>
      </c>
      <c r="C4" s="157" t="s">
        <v>5</v>
      </c>
      <c r="D4" s="157" t="s">
        <v>6</v>
      </c>
      <c r="E4" s="157" t="s">
        <v>7</v>
      </c>
      <c r="F4" s="157" t="s">
        <v>8</v>
      </c>
      <c r="G4" s="157" t="s">
        <v>9</v>
      </c>
      <c r="H4" s="157" t="s">
        <v>10</v>
      </c>
      <c r="I4" s="157" t="s">
        <v>11</v>
      </c>
      <c r="J4" s="157" t="s">
        <v>12</v>
      </c>
      <c r="K4" s="160" t="s">
        <v>13</v>
      </c>
      <c r="L4" s="160" t="s">
        <v>14</v>
      </c>
      <c r="M4" s="160" t="s">
        <v>15</v>
      </c>
      <c r="N4" s="161" t="s">
        <v>16</v>
      </c>
      <c r="O4" s="160" t="s">
        <v>17</v>
      </c>
      <c r="P4" s="157" t="s">
        <v>18</v>
      </c>
      <c r="Q4" s="157" t="s">
        <v>19</v>
      </c>
      <c r="R4" s="157" t="s">
        <v>20</v>
      </c>
      <c r="S4" s="157" t="s">
        <v>21</v>
      </c>
      <c r="T4" s="157" t="s">
        <v>22</v>
      </c>
      <c r="U4" s="160" t="s">
        <v>23</v>
      </c>
      <c r="V4" s="157" t="s">
        <v>24</v>
      </c>
      <c r="W4" s="160" t="s">
        <v>25</v>
      </c>
    </row>
    <row r="5" s="152" customFormat="1" ht="48" customHeight="1" spans="1:23">
      <c r="A5" s="138" t="s">
        <v>26</v>
      </c>
      <c r="B5" s="139" t="s">
        <v>27</v>
      </c>
      <c r="C5" s="139" t="s">
        <v>28</v>
      </c>
      <c r="D5" s="175" t="s">
        <v>29</v>
      </c>
      <c r="E5" s="141">
        <v>29</v>
      </c>
      <c r="F5" s="138" t="s">
        <v>30</v>
      </c>
      <c r="G5" s="138" t="s">
        <v>31</v>
      </c>
      <c r="H5" s="138" t="s">
        <v>32</v>
      </c>
      <c r="I5" s="162" t="s">
        <v>33</v>
      </c>
      <c r="J5" s="163">
        <v>26</v>
      </c>
      <c r="K5" s="139">
        <v>0.5</v>
      </c>
      <c r="L5" s="139">
        <v>21</v>
      </c>
      <c r="M5" s="139">
        <v>15</v>
      </c>
      <c r="N5" s="164">
        <v>2.1</v>
      </c>
      <c r="O5" s="163">
        <f>E5*N5</f>
        <v>60.9</v>
      </c>
      <c r="P5" s="138" t="s">
        <v>34</v>
      </c>
      <c r="Q5" s="163">
        <v>20</v>
      </c>
      <c r="R5" s="168" t="s">
        <v>35</v>
      </c>
      <c r="S5" s="169" t="s">
        <v>35</v>
      </c>
      <c r="T5" s="170" t="s">
        <v>36</v>
      </c>
      <c r="U5" s="138" t="s">
        <v>37</v>
      </c>
      <c r="V5" s="168" t="s">
        <v>38</v>
      </c>
      <c r="W5" s="171" t="s">
        <v>39</v>
      </c>
    </row>
    <row r="6" s="152" customFormat="1" ht="48" customHeight="1" spans="1:23">
      <c r="A6" s="138" t="s">
        <v>26</v>
      </c>
      <c r="B6" s="139" t="s">
        <v>27</v>
      </c>
      <c r="C6" s="139" t="s">
        <v>40</v>
      </c>
      <c r="D6" s="139" t="s">
        <v>41</v>
      </c>
      <c r="E6" s="141">
        <v>19</v>
      </c>
      <c r="F6" s="138" t="s">
        <v>30</v>
      </c>
      <c r="G6" s="138" t="s">
        <v>31</v>
      </c>
      <c r="H6" s="138" t="s">
        <v>32</v>
      </c>
      <c r="I6" s="165" t="s">
        <v>42</v>
      </c>
      <c r="J6" s="163">
        <v>88</v>
      </c>
      <c r="K6" s="139">
        <v>0.8</v>
      </c>
      <c r="L6" s="139">
        <v>24.9</v>
      </c>
      <c r="M6" s="139">
        <v>16.1</v>
      </c>
      <c r="N6" s="164">
        <v>13.7118</v>
      </c>
      <c r="O6" s="163">
        <v>233</v>
      </c>
      <c r="P6" s="138" t="s">
        <v>34</v>
      </c>
      <c r="Q6" s="163">
        <v>19</v>
      </c>
      <c r="R6" s="168" t="s">
        <v>43</v>
      </c>
      <c r="S6" s="169" t="s">
        <v>35</v>
      </c>
      <c r="T6" s="170" t="s">
        <v>36</v>
      </c>
      <c r="U6" s="138" t="s">
        <v>44</v>
      </c>
      <c r="V6" s="168" t="s">
        <v>38</v>
      </c>
      <c r="W6" s="172"/>
    </row>
    <row r="7" s="152" customFormat="1" ht="48" customHeight="1" spans="1:23">
      <c r="A7" s="138" t="s">
        <v>26</v>
      </c>
      <c r="B7" s="139" t="s">
        <v>27</v>
      </c>
      <c r="C7" s="139" t="s">
        <v>40</v>
      </c>
      <c r="D7" s="175" t="s">
        <v>45</v>
      </c>
      <c r="E7" s="141">
        <v>56</v>
      </c>
      <c r="F7" s="138" t="s">
        <v>30</v>
      </c>
      <c r="G7" s="138" t="s">
        <v>46</v>
      </c>
      <c r="H7" s="138" t="s">
        <v>32</v>
      </c>
      <c r="I7" s="165" t="s">
        <v>47</v>
      </c>
      <c r="J7" s="163">
        <v>67</v>
      </c>
      <c r="K7" s="139">
        <v>0.8</v>
      </c>
      <c r="L7" s="139">
        <v>22.2</v>
      </c>
      <c r="M7" s="139">
        <v>15.6</v>
      </c>
      <c r="N7" s="164">
        <v>11.7</v>
      </c>
      <c r="O7" s="163">
        <v>655</v>
      </c>
      <c r="P7" s="138" t="s">
        <v>34</v>
      </c>
      <c r="Q7" s="163">
        <v>19</v>
      </c>
      <c r="R7" s="168" t="s">
        <v>43</v>
      </c>
      <c r="S7" s="169" t="s">
        <v>35</v>
      </c>
      <c r="T7" s="170" t="s">
        <v>48</v>
      </c>
      <c r="U7" s="138"/>
      <c r="V7" s="168" t="s">
        <v>38</v>
      </c>
      <c r="W7" s="172"/>
    </row>
    <row r="8" s="152" customFormat="1" ht="48" customHeight="1" spans="1:23">
      <c r="A8" s="138" t="s">
        <v>49</v>
      </c>
      <c r="B8" s="139" t="s">
        <v>50</v>
      </c>
      <c r="C8" s="139" t="s">
        <v>51</v>
      </c>
      <c r="D8" s="139" t="s">
        <v>45</v>
      </c>
      <c r="E8" s="141">
        <v>78</v>
      </c>
      <c r="F8" s="138" t="s">
        <v>30</v>
      </c>
      <c r="G8" s="138" t="s">
        <v>31</v>
      </c>
      <c r="H8" s="138" t="s">
        <v>32</v>
      </c>
      <c r="I8" s="165" t="s">
        <v>52</v>
      </c>
      <c r="J8" s="163">
        <v>30</v>
      </c>
      <c r="K8" s="139">
        <v>0.6</v>
      </c>
      <c r="L8" s="139">
        <v>21.6</v>
      </c>
      <c r="M8" s="139">
        <v>15.8</v>
      </c>
      <c r="N8" s="166">
        <v>13.9290666666667</v>
      </c>
      <c r="O8" s="163">
        <v>1112</v>
      </c>
      <c r="P8" s="138" t="s">
        <v>34</v>
      </c>
      <c r="Q8" s="163">
        <v>25</v>
      </c>
      <c r="R8" s="168" t="s">
        <v>35</v>
      </c>
      <c r="S8" s="169" t="s">
        <v>35</v>
      </c>
      <c r="T8" s="170" t="s">
        <v>36</v>
      </c>
      <c r="U8" s="138" t="s">
        <v>44</v>
      </c>
      <c r="V8" s="168" t="s">
        <v>38</v>
      </c>
      <c r="W8" s="172"/>
    </row>
    <row r="9" s="152" customFormat="1" ht="48" customHeight="1" spans="1:23">
      <c r="A9" s="138" t="s">
        <v>49</v>
      </c>
      <c r="B9" s="139" t="s">
        <v>50</v>
      </c>
      <c r="C9" s="139" t="s">
        <v>51</v>
      </c>
      <c r="D9" s="175" t="s">
        <v>53</v>
      </c>
      <c r="E9" s="141">
        <v>8</v>
      </c>
      <c r="F9" s="138" t="s">
        <v>30</v>
      </c>
      <c r="G9" s="138" t="s">
        <v>31</v>
      </c>
      <c r="H9" s="138" t="s">
        <v>32</v>
      </c>
      <c r="I9" s="165" t="s">
        <v>52</v>
      </c>
      <c r="J9" s="163">
        <v>30</v>
      </c>
      <c r="K9" s="139">
        <v>0.6</v>
      </c>
      <c r="L9" s="139">
        <v>21.6</v>
      </c>
      <c r="M9" s="139">
        <v>15.8</v>
      </c>
      <c r="N9" s="166">
        <v>13.9290666666667</v>
      </c>
      <c r="O9" s="163">
        <v>97</v>
      </c>
      <c r="P9" s="138" t="s">
        <v>34</v>
      </c>
      <c r="Q9" s="163">
        <v>21</v>
      </c>
      <c r="R9" s="168" t="s">
        <v>35</v>
      </c>
      <c r="S9" s="169" t="s">
        <v>35</v>
      </c>
      <c r="T9" s="170" t="s">
        <v>36</v>
      </c>
      <c r="U9" s="138" t="s">
        <v>44</v>
      </c>
      <c r="V9" s="168" t="s">
        <v>38</v>
      </c>
      <c r="W9" s="172"/>
    </row>
    <row r="10" s="78" customFormat="1" ht="48" customHeight="1" spans="1:23">
      <c r="A10" s="138" t="s">
        <v>49</v>
      </c>
      <c r="B10" s="139" t="s">
        <v>50</v>
      </c>
      <c r="C10" s="139" t="s">
        <v>51</v>
      </c>
      <c r="D10" s="175" t="s">
        <v>41</v>
      </c>
      <c r="E10" s="141">
        <v>10</v>
      </c>
      <c r="F10" s="138" t="s">
        <v>30</v>
      </c>
      <c r="G10" s="138" t="s">
        <v>31</v>
      </c>
      <c r="H10" s="138" t="s">
        <v>32</v>
      </c>
      <c r="I10" s="158" t="s">
        <v>54</v>
      </c>
      <c r="J10" s="158">
        <v>23</v>
      </c>
      <c r="K10" s="158">
        <v>0.7</v>
      </c>
      <c r="L10" s="139">
        <v>25.5</v>
      </c>
      <c r="M10" s="139">
        <v>18.6</v>
      </c>
      <c r="N10" s="167">
        <v>15.8</v>
      </c>
      <c r="O10" s="158">
        <v>158</v>
      </c>
      <c r="P10" s="138" t="s">
        <v>34</v>
      </c>
      <c r="Q10" s="158">
        <v>22</v>
      </c>
      <c r="R10" s="158"/>
      <c r="S10" s="169" t="s">
        <v>35</v>
      </c>
      <c r="T10" s="170" t="s">
        <v>36</v>
      </c>
      <c r="U10" s="138" t="s">
        <v>44</v>
      </c>
      <c r="V10" s="168" t="s">
        <v>38</v>
      </c>
      <c r="W10" s="173"/>
    </row>
    <row r="11" s="78" customFormat="1" ht="48" customHeight="1" spans="1:23">
      <c r="A11" s="158" t="s">
        <v>55</v>
      </c>
      <c r="B11" s="158"/>
      <c r="C11" s="158"/>
      <c r="D11" s="158"/>
      <c r="E11" s="158">
        <f>SUM(E5:E10)</f>
        <v>200</v>
      </c>
      <c r="F11" s="158"/>
      <c r="G11" s="158"/>
      <c r="H11" s="158"/>
      <c r="I11" s="158"/>
      <c r="J11" s="158"/>
      <c r="K11" s="158"/>
      <c r="L11" s="158"/>
      <c r="M11" s="158"/>
      <c r="N11" s="167"/>
      <c r="O11" s="158"/>
      <c r="P11" s="158"/>
      <c r="Q11" s="158"/>
      <c r="R11" s="158"/>
      <c r="S11" s="174"/>
      <c r="T11" s="174"/>
      <c r="U11" s="158"/>
      <c r="V11" s="158"/>
      <c r="W11" s="99"/>
    </row>
    <row r="16" spans="7:7">
      <c r="G16" s="159"/>
    </row>
  </sheetData>
  <mergeCells count="3">
    <mergeCell ref="A2:W2"/>
    <mergeCell ref="A3:W3"/>
    <mergeCell ref="W5:W9"/>
  </mergeCells>
  <pageMargins left="0.865972222222222" right="0.751388888888889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I15" sqref="I15"/>
    </sheetView>
  </sheetViews>
  <sheetFormatPr defaultColWidth="9" defaultRowHeight="13.5"/>
  <cols>
    <col min="1" max="1" width="5.75" customWidth="1"/>
    <col min="4" max="5" width="6.625" customWidth="1"/>
    <col min="6" max="6" width="6.875" customWidth="1"/>
    <col min="7" max="7" width="10.625" customWidth="1"/>
    <col min="8" max="8" width="7.625" customWidth="1"/>
    <col min="9" max="9" width="10.75" customWidth="1"/>
    <col min="10" max="10" width="7" customWidth="1"/>
    <col min="11" max="11" width="7.875" customWidth="1"/>
    <col min="12" max="12" width="6.125" customWidth="1"/>
    <col min="13" max="13" width="6.625" customWidth="1"/>
    <col min="14" max="14" width="11.375" customWidth="1"/>
    <col min="15" max="15" width="13.5" customWidth="1"/>
  </cols>
  <sheetData>
    <row r="1" ht="27" customHeight="1" spans="1:1">
      <c r="A1" s="54" t="s">
        <v>56</v>
      </c>
    </row>
    <row r="2" ht="18.75" spans="1:15">
      <c r="A2" s="135" t="s">
        <v>57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ht="18.75" spans="1: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ht="45.95" customHeight="1" spans="1:15">
      <c r="A4" s="136" t="s">
        <v>58</v>
      </c>
      <c r="B4" s="136" t="s">
        <v>59</v>
      </c>
      <c r="C4" s="136" t="s">
        <v>60</v>
      </c>
      <c r="D4" s="136" t="s">
        <v>4</v>
      </c>
      <c r="E4" s="136" t="s">
        <v>5</v>
      </c>
      <c r="F4" s="136" t="s">
        <v>6</v>
      </c>
      <c r="G4" s="136" t="s">
        <v>61</v>
      </c>
      <c r="H4" s="136" t="s">
        <v>55</v>
      </c>
      <c r="I4" s="136" t="s">
        <v>62</v>
      </c>
      <c r="J4" s="136" t="s">
        <v>63</v>
      </c>
      <c r="K4" s="136" t="s">
        <v>64</v>
      </c>
      <c r="L4" s="136" t="s">
        <v>65</v>
      </c>
      <c r="M4" s="136" t="s">
        <v>20</v>
      </c>
      <c r="N4" s="136" t="s">
        <v>66</v>
      </c>
      <c r="O4" s="144" t="s">
        <v>67</v>
      </c>
    </row>
    <row r="5" ht="35.1" customHeight="1" spans="1:15">
      <c r="A5" s="137">
        <v>1</v>
      </c>
      <c r="B5" s="136" t="s">
        <v>68</v>
      </c>
      <c r="C5" s="138" t="s">
        <v>26</v>
      </c>
      <c r="D5" s="139" t="s">
        <v>27</v>
      </c>
      <c r="E5" s="139" t="s">
        <v>28</v>
      </c>
      <c r="F5" s="140" t="s">
        <v>29</v>
      </c>
      <c r="G5" s="141">
        <v>29</v>
      </c>
      <c r="H5" s="136">
        <v>190</v>
      </c>
      <c r="I5" s="24" t="s">
        <v>69</v>
      </c>
      <c r="J5" s="145" t="s">
        <v>70</v>
      </c>
      <c r="K5" s="145" t="s">
        <v>71</v>
      </c>
      <c r="L5" s="146">
        <v>80</v>
      </c>
      <c r="M5" s="145" t="s">
        <v>35</v>
      </c>
      <c r="N5" s="145" t="s">
        <v>30</v>
      </c>
      <c r="O5" s="147" t="s">
        <v>72</v>
      </c>
    </row>
    <row r="6" ht="33.95" customHeight="1" spans="1:15">
      <c r="A6" s="142"/>
      <c r="B6" s="136" t="s">
        <v>68</v>
      </c>
      <c r="C6" s="138" t="s">
        <v>26</v>
      </c>
      <c r="D6" s="139" t="s">
        <v>27</v>
      </c>
      <c r="E6" s="139" t="s">
        <v>40</v>
      </c>
      <c r="F6" s="139" t="s">
        <v>41</v>
      </c>
      <c r="G6" s="141">
        <v>19</v>
      </c>
      <c r="H6" s="136"/>
      <c r="I6" s="24" t="s">
        <v>73</v>
      </c>
      <c r="J6" s="145" t="s">
        <v>74</v>
      </c>
      <c r="K6" s="145" t="s">
        <v>71</v>
      </c>
      <c r="L6" s="146">
        <v>85</v>
      </c>
      <c r="M6" s="145" t="s">
        <v>43</v>
      </c>
      <c r="N6" s="145" t="s">
        <v>30</v>
      </c>
      <c r="O6" s="148"/>
    </row>
    <row r="7" ht="32.1" customHeight="1" spans="1:15">
      <c r="A7" s="142"/>
      <c r="B7" s="136" t="s">
        <v>68</v>
      </c>
      <c r="C7" s="138" t="s">
        <v>26</v>
      </c>
      <c r="D7" s="139" t="s">
        <v>27</v>
      </c>
      <c r="E7" s="139" t="s">
        <v>40</v>
      </c>
      <c r="F7" s="175" t="s">
        <v>45</v>
      </c>
      <c r="G7" s="141">
        <v>56</v>
      </c>
      <c r="H7" s="136"/>
      <c r="I7" s="24" t="s">
        <v>69</v>
      </c>
      <c r="J7" s="145" t="s">
        <v>70</v>
      </c>
      <c r="K7" s="145" t="s">
        <v>71</v>
      </c>
      <c r="L7" s="146">
        <v>70</v>
      </c>
      <c r="M7" s="145" t="s">
        <v>35</v>
      </c>
      <c r="N7" s="145" t="s">
        <v>30</v>
      </c>
      <c r="O7" s="148"/>
    </row>
    <row r="8" ht="36.95" customHeight="1" spans="1:15">
      <c r="A8" s="142"/>
      <c r="B8" s="136" t="s">
        <v>68</v>
      </c>
      <c r="C8" s="138" t="s">
        <v>49</v>
      </c>
      <c r="D8" s="139" t="s">
        <v>50</v>
      </c>
      <c r="E8" s="139" t="s">
        <v>51</v>
      </c>
      <c r="F8" s="139" t="s">
        <v>45</v>
      </c>
      <c r="G8" s="141">
        <v>78</v>
      </c>
      <c r="H8" s="136"/>
      <c r="I8" s="24" t="s">
        <v>75</v>
      </c>
      <c r="J8" s="145" t="s">
        <v>76</v>
      </c>
      <c r="K8" s="145" t="s">
        <v>71</v>
      </c>
      <c r="L8" s="146">
        <v>65</v>
      </c>
      <c r="M8" s="145" t="s">
        <v>35</v>
      </c>
      <c r="N8" s="145" t="s">
        <v>30</v>
      </c>
      <c r="O8" s="148"/>
    </row>
    <row r="9" ht="30" customHeight="1" spans="1:15">
      <c r="A9" s="142"/>
      <c r="B9" s="136" t="s">
        <v>68</v>
      </c>
      <c r="C9" s="138" t="s">
        <v>49</v>
      </c>
      <c r="D9" s="139" t="s">
        <v>50</v>
      </c>
      <c r="E9" s="139" t="s">
        <v>51</v>
      </c>
      <c r="F9" s="175" t="s">
        <v>53</v>
      </c>
      <c r="G9" s="141">
        <v>8</v>
      </c>
      <c r="H9" s="136"/>
      <c r="I9" s="24" t="s">
        <v>77</v>
      </c>
      <c r="J9" s="145" t="s">
        <v>76</v>
      </c>
      <c r="K9" s="145" t="s">
        <v>71</v>
      </c>
      <c r="L9" s="146">
        <v>80</v>
      </c>
      <c r="M9" s="145" t="s">
        <v>35</v>
      </c>
      <c r="N9" s="145" t="s">
        <v>30</v>
      </c>
      <c r="O9" s="149"/>
    </row>
    <row r="10" ht="32.1" customHeight="1" spans="1:15">
      <c r="A10" s="137">
        <v>2</v>
      </c>
      <c r="B10" s="136" t="s">
        <v>68</v>
      </c>
      <c r="C10" s="138" t="s">
        <v>49</v>
      </c>
      <c r="D10" s="139" t="s">
        <v>50</v>
      </c>
      <c r="E10" s="139" t="s">
        <v>51</v>
      </c>
      <c r="F10" s="175" t="s">
        <v>41</v>
      </c>
      <c r="G10" s="141">
        <v>10</v>
      </c>
      <c r="H10" s="143">
        <v>10</v>
      </c>
      <c r="I10" s="150" t="s">
        <v>78</v>
      </c>
      <c r="J10" s="145" t="s">
        <v>70</v>
      </c>
      <c r="K10" s="145" t="s">
        <v>71</v>
      </c>
      <c r="L10" s="146">
        <v>75</v>
      </c>
      <c r="M10" s="145" t="s">
        <v>35</v>
      </c>
      <c r="N10" s="145" t="s">
        <v>30</v>
      </c>
      <c r="O10" s="151" t="s">
        <v>79</v>
      </c>
    </row>
    <row r="11" ht="23.1" customHeight="1" spans="1:15">
      <c r="A11" s="143" t="s">
        <v>55</v>
      </c>
      <c r="B11" s="143"/>
      <c r="C11" s="143"/>
      <c r="D11" s="143"/>
      <c r="E11" s="143"/>
      <c r="F11" s="143"/>
      <c r="G11" s="143">
        <f>SUM(G5:G10)</f>
        <v>200</v>
      </c>
      <c r="H11" s="143">
        <v>200</v>
      </c>
      <c r="I11" s="143"/>
      <c r="J11" s="143"/>
      <c r="K11" s="143"/>
      <c r="L11" s="143"/>
      <c r="M11" s="143"/>
      <c r="N11" s="143"/>
      <c r="O11" s="144"/>
    </row>
  </sheetData>
  <mergeCells count="4">
    <mergeCell ref="A2:O2"/>
    <mergeCell ref="A5:A9"/>
    <mergeCell ref="H5:H9"/>
    <mergeCell ref="O5:O9"/>
  </mergeCells>
  <pageMargins left="1.02361111111111" right="0.75" top="1.18055555555556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0"/>
  <sheetViews>
    <sheetView workbookViewId="0">
      <selection activeCell="K5" sqref="K5"/>
    </sheetView>
  </sheetViews>
  <sheetFormatPr defaultColWidth="8.875" defaultRowHeight="13.5"/>
  <cols>
    <col min="1" max="1" width="8" customWidth="1"/>
    <col min="2" max="2" width="8.5" customWidth="1"/>
    <col min="3" max="3" width="9.875" customWidth="1"/>
    <col min="4" max="4" width="7.875" customWidth="1"/>
    <col min="5" max="5" width="10.125" customWidth="1"/>
    <col min="6" max="6" width="8.5" customWidth="1"/>
    <col min="7" max="7" width="9.125" customWidth="1"/>
    <col min="8" max="8" width="10" customWidth="1"/>
    <col min="9" max="9" width="9" customWidth="1"/>
    <col min="10" max="10" width="9.75" customWidth="1"/>
    <col min="11" max="11" width="8.875" customWidth="1"/>
    <col min="12" max="12" width="9.25" customWidth="1"/>
    <col min="13" max="13" width="8.625" customWidth="1"/>
    <col min="14" max="14" width="9.375" customWidth="1"/>
    <col min="15" max="15" width="9.5" customWidth="1"/>
    <col min="16" max="16" width="9.75" customWidth="1"/>
    <col min="17" max="17" width="7.75" customWidth="1"/>
    <col min="18" max="18" width="7.75" style="120" customWidth="1"/>
    <col min="19" max="19" width="7.625" customWidth="1"/>
    <col min="20" max="20" width="7.625" style="120" customWidth="1"/>
    <col min="21" max="21" width="11.25" customWidth="1"/>
    <col min="23" max="23" width="7" customWidth="1"/>
    <col min="24" max="24" width="6.5" customWidth="1"/>
    <col min="25" max="25" width="7.25" customWidth="1"/>
    <col min="26" max="26" width="5.75" customWidth="1"/>
    <col min="27" max="27" width="6.125" customWidth="1"/>
    <col min="28" max="28" width="6" customWidth="1"/>
    <col min="29" max="29" width="6.5" customWidth="1"/>
    <col min="30" max="30" width="5.375" customWidth="1"/>
    <col min="31" max="31" width="4.25" customWidth="1"/>
    <col min="32" max="32" width="5.875" customWidth="1"/>
    <col min="33" max="33" width="5.375" customWidth="1"/>
    <col min="34" max="34" width="6.625" customWidth="1"/>
  </cols>
  <sheetData>
    <row r="1" ht="24.95" customHeight="1" spans="1:2">
      <c r="A1" s="54" t="s">
        <v>80</v>
      </c>
      <c r="B1" s="54"/>
    </row>
    <row r="2" ht="36" customHeight="1" spans="1:20">
      <c r="A2" s="121" t="s">
        <v>81</v>
      </c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R2"/>
      <c r="T2"/>
    </row>
    <row r="3" s="1" customFormat="1" ht="33" customHeight="1" spans="1:16">
      <c r="A3" s="123"/>
      <c r="B3" s="123"/>
      <c r="C3" s="123"/>
      <c r="D3" s="124"/>
      <c r="E3" s="124"/>
      <c r="F3" s="124"/>
      <c r="G3" s="124"/>
      <c r="H3" s="124"/>
      <c r="I3" s="124"/>
      <c r="L3" s="131"/>
      <c r="M3" s="131" t="s">
        <v>82</v>
      </c>
      <c r="N3" s="131"/>
      <c r="O3" s="124"/>
      <c r="P3" s="124"/>
    </row>
    <row r="4" s="1" customFormat="1" ht="48.95" customHeight="1" spans="1:16">
      <c r="A4" s="125" t="s">
        <v>59</v>
      </c>
      <c r="B4" s="125" t="s">
        <v>60</v>
      </c>
      <c r="C4" s="125" t="s">
        <v>83</v>
      </c>
      <c r="D4" s="126" t="s">
        <v>7</v>
      </c>
      <c r="E4" s="126" t="s">
        <v>84</v>
      </c>
      <c r="F4" s="127" t="s">
        <v>85</v>
      </c>
      <c r="G4" s="127"/>
      <c r="H4" s="127"/>
      <c r="I4" s="127"/>
      <c r="J4" s="127"/>
      <c r="K4" s="127"/>
      <c r="L4" s="127" t="s">
        <v>86</v>
      </c>
      <c r="M4" s="127"/>
      <c r="N4" s="127"/>
      <c r="O4" s="127"/>
      <c r="P4" s="127"/>
    </row>
    <row r="5" s="1" customFormat="1" ht="48.95" customHeight="1" spans="1:16">
      <c r="A5" s="128"/>
      <c r="B5" s="128"/>
      <c r="C5" s="128"/>
      <c r="D5" s="129"/>
      <c r="E5" s="129"/>
      <c r="F5" s="110" t="s">
        <v>87</v>
      </c>
      <c r="G5" s="110" t="s">
        <v>88</v>
      </c>
      <c r="H5" s="110" t="s">
        <v>89</v>
      </c>
      <c r="I5" s="110" t="s">
        <v>90</v>
      </c>
      <c r="J5" s="110" t="s">
        <v>91</v>
      </c>
      <c r="K5" s="110" t="s">
        <v>92</v>
      </c>
      <c r="L5" s="110" t="s">
        <v>93</v>
      </c>
      <c r="M5" s="110" t="s">
        <v>94</v>
      </c>
      <c r="N5" s="110" t="s">
        <v>95</v>
      </c>
      <c r="O5" s="110" t="s">
        <v>96</v>
      </c>
      <c r="P5" s="110" t="s">
        <v>97</v>
      </c>
    </row>
    <row r="6" s="1" customFormat="1" ht="48.95" customHeight="1" spans="1:16">
      <c r="A6" s="110" t="s">
        <v>68</v>
      </c>
      <c r="B6" s="110" t="s">
        <v>98</v>
      </c>
      <c r="C6" s="110" t="s">
        <v>99</v>
      </c>
      <c r="D6" s="117">
        <v>190</v>
      </c>
      <c r="E6" s="117">
        <f>F6+G6+H6+I6+J6+K6+L6+M6+N6+O6+P6</f>
        <v>8429.73</v>
      </c>
      <c r="F6" s="117">
        <f>D6*0.5</f>
        <v>95</v>
      </c>
      <c r="G6" s="117">
        <f>D6*2.112</f>
        <v>401.28</v>
      </c>
      <c r="H6" s="117">
        <f>D6*4.5</f>
        <v>855</v>
      </c>
      <c r="I6" s="117">
        <f>D6*2.1</f>
        <v>399</v>
      </c>
      <c r="J6" s="117">
        <f>D6*0.99</f>
        <v>188.1</v>
      </c>
      <c r="K6" s="117">
        <f>D6*1</f>
        <v>190</v>
      </c>
      <c r="L6" s="117">
        <f>D6*4.473</f>
        <v>849.87</v>
      </c>
      <c r="M6" s="132">
        <f>D6*7.173</f>
        <v>1362.87</v>
      </c>
      <c r="N6" s="117">
        <f>M6</f>
        <v>1362.87</v>
      </c>
      <c r="O6" s="133">
        <f>N6</f>
        <v>1362.87</v>
      </c>
      <c r="P6" s="133">
        <f>O6</f>
        <v>1362.87</v>
      </c>
    </row>
    <row r="7" s="1" customFormat="1" ht="48.95" customHeight="1" spans="1:16">
      <c r="A7" s="110" t="s">
        <v>68</v>
      </c>
      <c r="B7" s="110" t="s">
        <v>49</v>
      </c>
      <c r="C7" s="110" t="s">
        <v>100</v>
      </c>
      <c r="D7" s="117">
        <v>10</v>
      </c>
      <c r="E7" s="117">
        <f>F7+G7+H7+I7+J7+L7+M7+N7</f>
        <v>266.12</v>
      </c>
      <c r="F7" s="117">
        <v>5</v>
      </c>
      <c r="G7" s="117">
        <f>D7*2.112</f>
        <v>21.12</v>
      </c>
      <c r="H7" s="117">
        <f>D7*9</f>
        <v>90</v>
      </c>
      <c r="I7" s="117"/>
      <c r="J7" s="117">
        <v>60</v>
      </c>
      <c r="K7" s="117"/>
      <c r="L7" s="117">
        <v>30</v>
      </c>
      <c r="M7" s="132">
        <v>30</v>
      </c>
      <c r="N7" s="117">
        <v>30</v>
      </c>
      <c r="O7" s="133"/>
      <c r="P7" s="133"/>
    </row>
    <row r="8" s="1" customFormat="1" ht="48.95" customHeight="1" spans="1:20">
      <c r="A8" s="6" t="s">
        <v>55</v>
      </c>
      <c r="B8" s="6"/>
      <c r="C8" s="6"/>
      <c r="D8" s="6">
        <f>D6+D7</f>
        <v>200</v>
      </c>
      <c r="E8" s="6">
        <f t="shared" ref="E8:P8" si="0">E6+E7</f>
        <v>8695.85</v>
      </c>
      <c r="F8" s="6">
        <f t="shared" si="0"/>
        <v>100</v>
      </c>
      <c r="G8" s="6">
        <f t="shared" si="0"/>
        <v>422.4</v>
      </c>
      <c r="H8" s="6">
        <f t="shared" si="0"/>
        <v>945</v>
      </c>
      <c r="I8" s="6">
        <f t="shared" si="0"/>
        <v>399</v>
      </c>
      <c r="J8" s="6">
        <f t="shared" si="0"/>
        <v>248.1</v>
      </c>
      <c r="K8" s="6">
        <f t="shared" si="0"/>
        <v>190</v>
      </c>
      <c r="L8" s="6">
        <f t="shared" si="0"/>
        <v>879.87</v>
      </c>
      <c r="M8" s="6">
        <f t="shared" si="0"/>
        <v>1392.87</v>
      </c>
      <c r="N8" s="6">
        <f t="shared" si="0"/>
        <v>1392.87</v>
      </c>
      <c r="O8" s="6">
        <f t="shared" si="0"/>
        <v>1362.87</v>
      </c>
      <c r="P8" s="6">
        <f t="shared" si="0"/>
        <v>1362.87</v>
      </c>
      <c r="R8" s="134"/>
      <c r="T8" s="134"/>
    </row>
    <row r="9" s="1" customFormat="1" ht="33" customHeight="1" spans="1:20">
      <c r="A9" s="130" t="s">
        <v>101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R9" s="134"/>
      <c r="T9" s="134"/>
    </row>
    <row r="10" spans="18:20">
      <c r="R10"/>
      <c r="T10"/>
    </row>
    <row r="11" spans="18:20">
      <c r="R11"/>
      <c r="T11"/>
    </row>
    <row r="12" spans="18:20">
      <c r="R12"/>
      <c r="T12"/>
    </row>
    <row r="13" spans="18:20">
      <c r="R13"/>
      <c r="T13"/>
    </row>
    <row r="14" spans="18:20">
      <c r="R14"/>
      <c r="T14"/>
    </row>
    <row r="15" spans="18:20">
      <c r="R15"/>
      <c r="T15"/>
    </row>
    <row r="16" spans="18:20">
      <c r="R16"/>
      <c r="T16"/>
    </row>
    <row r="17" spans="18:20">
      <c r="R17"/>
      <c r="T17"/>
    </row>
    <row r="18" spans="18:20">
      <c r="R18"/>
      <c r="T18"/>
    </row>
    <row r="19" spans="18:20">
      <c r="R19"/>
      <c r="T19"/>
    </row>
    <row r="20" spans="18:20">
      <c r="R20"/>
      <c r="T20"/>
    </row>
    <row r="21" spans="18:20">
      <c r="R21"/>
      <c r="T21"/>
    </row>
    <row r="22" spans="18:20">
      <c r="R22"/>
      <c r="T22"/>
    </row>
    <row r="23" spans="18:20">
      <c r="R23"/>
      <c r="T23"/>
    </row>
    <row r="24" spans="18:20">
      <c r="R24"/>
      <c r="T24"/>
    </row>
    <row r="25" spans="18:20">
      <c r="R25"/>
      <c r="T25"/>
    </row>
    <row r="26" spans="18:20">
      <c r="R26"/>
      <c r="T26"/>
    </row>
    <row r="27" spans="18:20">
      <c r="R27"/>
      <c r="T27"/>
    </row>
    <row r="28" spans="18:20">
      <c r="R28"/>
      <c r="T28"/>
    </row>
    <row r="29" spans="18:20">
      <c r="R29"/>
      <c r="T29"/>
    </row>
    <row r="30" spans="18:20">
      <c r="R30"/>
      <c r="T30"/>
    </row>
    <row r="31" spans="18:20">
      <c r="R31"/>
      <c r="T31"/>
    </row>
    <row r="32" spans="18:20">
      <c r="R32"/>
      <c r="T32"/>
    </row>
    <row r="33" spans="18:20">
      <c r="R33"/>
      <c r="T33"/>
    </row>
    <row r="34" spans="18:20">
      <c r="R34"/>
      <c r="T34"/>
    </row>
    <row r="35" spans="18:20">
      <c r="R35"/>
      <c r="T35"/>
    </row>
    <row r="36" spans="18:20">
      <c r="R36"/>
      <c r="T36"/>
    </row>
    <row r="37" spans="18:20">
      <c r="R37"/>
      <c r="T37"/>
    </row>
    <row r="38" spans="18:20">
      <c r="R38"/>
      <c r="T38"/>
    </row>
    <row r="39" spans="18:20">
      <c r="R39"/>
      <c r="T39"/>
    </row>
    <row r="40" spans="18:20">
      <c r="R40"/>
      <c r="T40"/>
    </row>
    <row r="41" spans="18:20">
      <c r="R41"/>
      <c r="T41"/>
    </row>
    <row r="42" spans="18:20">
      <c r="R42"/>
      <c r="T42"/>
    </row>
    <row r="43" spans="18:20">
      <c r="R43"/>
      <c r="T43"/>
    </row>
    <row r="44" spans="18:20">
      <c r="R44"/>
      <c r="T44"/>
    </row>
    <row r="45" spans="18:20">
      <c r="R45"/>
      <c r="T45"/>
    </row>
    <row r="46" spans="18:20">
      <c r="R46"/>
      <c r="T46"/>
    </row>
    <row r="47" spans="18:20">
      <c r="R47"/>
      <c r="T47"/>
    </row>
    <row r="48" spans="18:20">
      <c r="R48"/>
      <c r="T48"/>
    </row>
    <row r="49" spans="18:20">
      <c r="R49"/>
      <c r="T49"/>
    </row>
    <row r="50" spans="18:20">
      <c r="R50"/>
      <c r="T50"/>
    </row>
    <row r="51" spans="18:20">
      <c r="R51"/>
      <c r="T51"/>
    </row>
    <row r="52" spans="18:20">
      <c r="R52"/>
      <c r="T52"/>
    </row>
    <row r="53" spans="18:20">
      <c r="R53"/>
      <c r="T53"/>
    </row>
    <row r="54" spans="18:20">
      <c r="R54"/>
      <c r="T54"/>
    </row>
    <row r="55" spans="18:20">
      <c r="R55"/>
      <c r="T55"/>
    </row>
    <row r="56" spans="18:20">
      <c r="R56"/>
      <c r="T56"/>
    </row>
    <row r="57" spans="18:20">
      <c r="R57"/>
      <c r="T57"/>
    </row>
    <row r="58" spans="18:20">
      <c r="R58"/>
      <c r="T58"/>
    </row>
    <row r="59" spans="18:20">
      <c r="R59"/>
      <c r="T59"/>
    </row>
    <row r="60" spans="18:20">
      <c r="R60"/>
      <c r="T60"/>
    </row>
    <row r="61" spans="18:20">
      <c r="R61"/>
      <c r="T61"/>
    </row>
    <row r="62" spans="18:20">
      <c r="R62"/>
      <c r="T62"/>
    </row>
    <row r="63" spans="18:20">
      <c r="R63"/>
      <c r="T63"/>
    </row>
    <row r="64" spans="18:20">
      <c r="R64"/>
      <c r="T64"/>
    </row>
    <row r="65" spans="18:20">
      <c r="R65"/>
      <c r="T65"/>
    </row>
    <row r="66" spans="18:20">
      <c r="R66"/>
      <c r="T66"/>
    </row>
    <row r="67" spans="18:20">
      <c r="R67"/>
      <c r="T67"/>
    </row>
    <row r="68" spans="18:20">
      <c r="R68"/>
      <c r="T68"/>
    </row>
    <row r="69" spans="18:20">
      <c r="R69"/>
      <c r="T69"/>
    </row>
    <row r="70" spans="18:20">
      <c r="R70"/>
      <c r="T70"/>
    </row>
    <row r="71" spans="18:20">
      <c r="R71"/>
      <c r="T71"/>
    </row>
    <row r="72" spans="18:20">
      <c r="R72"/>
      <c r="T72"/>
    </row>
    <row r="73" spans="18:20">
      <c r="R73"/>
      <c r="T73"/>
    </row>
    <row r="74" spans="18:20">
      <c r="R74"/>
      <c r="T74"/>
    </row>
    <row r="75" spans="18:20">
      <c r="R75"/>
      <c r="T75"/>
    </row>
    <row r="76" spans="18:20">
      <c r="R76"/>
      <c r="T76"/>
    </row>
    <row r="77" spans="18:20">
      <c r="R77"/>
      <c r="T77"/>
    </row>
    <row r="78" spans="18:20">
      <c r="R78"/>
      <c r="T78"/>
    </row>
    <row r="79" spans="18:20">
      <c r="R79"/>
      <c r="T79"/>
    </row>
    <row r="80" spans="18:20">
      <c r="R80"/>
      <c r="T80"/>
    </row>
    <row r="81" spans="18:20">
      <c r="R81"/>
      <c r="T81"/>
    </row>
    <row r="82" spans="18:20">
      <c r="R82"/>
      <c r="T82"/>
    </row>
    <row r="83" spans="18:20">
      <c r="R83"/>
      <c r="T83"/>
    </row>
    <row r="84" spans="18:20">
      <c r="R84"/>
      <c r="T84"/>
    </row>
    <row r="85" spans="18:20">
      <c r="R85"/>
      <c r="T85"/>
    </row>
    <row r="86" spans="18:20">
      <c r="R86"/>
      <c r="T86"/>
    </row>
    <row r="87" spans="18:20">
      <c r="R87"/>
      <c r="T87"/>
    </row>
    <row r="88" spans="18:20">
      <c r="R88"/>
      <c r="T88"/>
    </row>
    <row r="89" spans="18:20">
      <c r="R89"/>
      <c r="T89"/>
    </row>
    <row r="90" spans="18:20">
      <c r="R90"/>
      <c r="T90"/>
    </row>
    <row r="91" spans="18:20">
      <c r="R91"/>
      <c r="T91"/>
    </row>
    <row r="92" spans="18:20">
      <c r="R92"/>
      <c r="T92"/>
    </row>
    <row r="93" spans="18:20">
      <c r="R93"/>
      <c r="T93"/>
    </row>
    <row r="94" spans="18:20">
      <c r="R94"/>
      <c r="T94"/>
    </row>
    <row r="95" spans="18:20">
      <c r="R95"/>
      <c r="T95"/>
    </row>
    <row r="96" spans="18:20">
      <c r="R96"/>
      <c r="T96"/>
    </row>
    <row r="97" spans="18:20">
      <c r="R97"/>
      <c r="T97"/>
    </row>
    <row r="98" spans="18:20">
      <c r="R98"/>
      <c r="T98"/>
    </row>
    <row r="99" spans="18:20">
      <c r="R99"/>
      <c r="T99"/>
    </row>
    <row r="100" spans="18:20">
      <c r="R100"/>
      <c r="T100"/>
    </row>
    <row r="101" spans="18:20">
      <c r="R101"/>
      <c r="T101"/>
    </row>
    <row r="102" spans="18:20">
      <c r="R102"/>
      <c r="T102"/>
    </row>
    <row r="103" spans="18:20">
      <c r="R103"/>
      <c r="T103"/>
    </row>
    <row r="104" spans="18:20">
      <c r="R104"/>
      <c r="T104"/>
    </row>
    <row r="105" spans="18:20">
      <c r="R105"/>
      <c r="T105"/>
    </row>
    <row r="106" spans="18:20">
      <c r="R106"/>
      <c r="T106"/>
    </row>
    <row r="107" spans="18:20">
      <c r="R107"/>
      <c r="T107"/>
    </row>
    <row r="108" spans="18:20">
      <c r="R108"/>
      <c r="T108"/>
    </row>
    <row r="109" spans="18:20">
      <c r="R109"/>
      <c r="T109"/>
    </row>
    <row r="110" spans="18:20">
      <c r="R110"/>
      <c r="T110"/>
    </row>
    <row r="111" spans="18:20">
      <c r="R111"/>
      <c r="T111"/>
    </row>
    <row r="112" spans="18:20">
      <c r="R112"/>
      <c r="T112"/>
    </row>
    <row r="113" spans="18:20">
      <c r="R113"/>
      <c r="T113"/>
    </row>
    <row r="114" spans="18:20">
      <c r="R114"/>
      <c r="T114"/>
    </row>
    <row r="115" spans="18:20">
      <c r="R115"/>
      <c r="T115"/>
    </row>
    <row r="116" spans="18:20">
      <c r="R116"/>
      <c r="T116"/>
    </row>
    <row r="117" spans="18:20">
      <c r="R117"/>
      <c r="T117"/>
    </row>
    <row r="118" spans="18:20">
      <c r="R118"/>
      <c r="T118"/>
    </row>
    <row r="119" spans="18:20">
      <c r="R119"/>
      <c r="T119"/>
    </row>
    <row r="120" spans="18:20">
      <c r="R120"/>
      <c r="T120"/>
    </row>
    <row r="121" spans="18:20">
      <c r="R121"/>
      <c r="T121"/>
    </row>
    <row r="122" spans="18:20">
      <c r="R122"/>
      <c r="T122"/>
    </row>
    <row r="123" spans="18:20">
      <c r="R123"/>
      <c r="T123"/>
    </row>
    <row r="124" spans="18:20">
      <c r="R124"/>
      <c r="T124"/>
    </row>
    <row r="125" spans="18:20">
      <c r="R125"/>
      <c r="T125"/>
    </row>
    <row r="126" spans="18:20">
      <c r="R126"/>
      <c r="T126"/>
    </row>
    <row r="127" spans="18:20">
      <c r="R127"/>
      <c r="T127"/>
    </row>
    <row r="128" spans="18:20">
      <c r="R128"/>
      <c r="T128"/>
    </row>
    <row r="129" spans="18:20">
      <c r="R129"/>
      <c r="T129"/>
    </row>
    <row r="130" spans="18:20">
      <c r="R130"/>
      <c r="T130"/>
    </row>
    <row r="131" spans="18:20">
      <c r="R131"/>
      <c r="T131"/>
    </row>
    <row r="132" spans="18:20">
      <c r="R132"/>
      <c r="T132"/>
    </row>
    <row r="133" spans="18:20">
      <c r="R133"/>
      <c r="T133"/>
    </row>
    <row r="134" spans="18:20">
      <c r="R134"/>
      <c r="T134"/>
    </row>
    <row r="135" spans="18:20">
      <c r="R135"/>
      <c r="T135"/>
    </row>
    <row r="136" spans="18:20">
      <c r="R136"/>
      <c r="T136"/>
    </row>
    <row r="137" spans="18:20">
      <c r="R137"/>
      <c r="T137"/>
    </row>
    <row r="138" spans="18:20">
      <c r="R138"/>
      <c r="T138"/>
    </row>
    <row r="139" spans="18:20">
      <c r="R139"/>
      <c r="T139"/>
    </row>
    <row r="140" spans="18:20">
      <c r="R140"/>
      <c r="T140"/>
    </row>
    <row r="141" spans="18:20">
      <c r="R141"/>
      <c r="T141"/>
    </row>
    <row r="142" spans="18:20">
      <c r="R142"/>
      <c r="T142"/>
    </row>
    <row r="143" spans="18:20">
      <c r="R143"/>
      <c r="T143"/>
    </row>
    <row r="144" spans="18:20">
      <c r="R144"/>
      <c r="T144"/>
    </row>
    <row r="145" spans="18:20">
      <c r="R145"/>
      <c r="T145"/>
    </row>
    <row r="146" spans="18:20">
      <c r="R146"/>
      <c r="T146"/>
    </row>
    <row r="147" spans="18:20">
      <c r="R147"/>
      <c r="T147"/>
    </row>
    <row r="148" spans="18:20">
      <c r="R148"/>
      <c r="T148"/>
    </row>
    <row r="149" spans="18:20">
      <c r="R149"/>
      <c r="T149"/>
    </row>
    <row r="150" spans="18:20">
      <c r="R150"/>
      <c r="T150"/>
    </row>
    <row r="151" spans="18:20">
      <c r="R151"/>
      <c r="T151"/>
    </row>
    <row r="152" spans="18:20">
      <c r="R152"/>
      <c r="T152"/>
    </row>
    <row r="153" spans="18:20">
      <c r="R153"/>
      <c r="T153"/>
    </row>
    <row r="154" spans="18:20">
      <c r="R154"/>
      <c r="T154"/>
    </row>
    <row r="155" spans="18:20">
      <c r="R155"/>
      <c r="T155"/>
    </row>
    <row r="156" spans="18:20">
      <c r="R156"/>
      <c r="T156"/>
    </row>
    <row r="157" spans="18:20">
      <c r="R157"/>
      <c r="T157"/>
    </row>
    <row r="158" spans="18:20">
      <c r="R158"/>
      <c r="T158"/>
    </row>
    <row r="159" spans="18:20">
      <c r="R159"/>
      <c r="T159"/>
    </row>
    <row r="160" spans="18:20">
      <c r="R160"/>
      <c r="T160"/>
    </row>
  </sheetData>
  <mergeCells count="9">
    <mergeCell ref="A2:N2"/>
    <mergeCell ref="F4:K4"/>
    <mergeCell ref="L4:P4"/>
    <mergeCell ref="A9:N9"/>
    <mergeCell ref="A4:A5"/>
    <mergeCell ref="B4:B5"/>
    <mergeCell ref="C4:C5"/>
    <mergeCell ref="D4:D5"/>
    <mergeCell ref="E4:E5"/>
  </mergeCells>
  <pageMargins left="0.984027777777778" right="0.75" top="1" bottom="1" header="0.5" footer="0.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I14" sqref="I14"/>
    </sheetView>
  </sheetViews>
  <sheetFormatPr defaultColWidth="8.875" defaultRowHeight="13.5"/>
  <cols>
    <col min="1" max="1" width="7.875" customWidth="1"/>
    <col min="2" max="2" width="9" customWidth="1"/>
    <col min="3" max="3" width="15.25" customWidth="1"/>
    <col min="4" max="6" width="9.125"/>
    <col min="7" max="7" width="10.375"/>
    <col min="8" max="8" width="15.25" customWidth="1"/>
    <col min="9" max="9" width="15" customWidth="1"/>
  </cols>
  <sheetData>
    <row r="1" spans="1:2">
      <c r="A1" s="54" t="s">
        <v>102</v>
      </c>
      <c r="B1" s="54"/>
    </row>
    <row r="2" ht="38.1" customHeight="1" spans="1:9">
      <c r="A2" s="108" t="s">
        <v>103</v>
      </c>
      <c r="B2" s="108"/>
      <c r="C2" s="108"/>
      <c r="D2" s="108"/>
      <c r="E2" s="108"/>
      <c r="F2" s="108"/>
      <c r="G2" s="108"/>
      <c r="H2" s="108"/>
      <c r="I2" s="108"/>
    </row>
    <row r="3" ht="18.95" customHeight="1" spans="7:9">
      <c r="G3" s="78" t="s">
        <v>104</v>
      </c>
      <c r="H3" s="78"/>
      <c r="I3" s="78"/>
    </row>
    <row r="4" ht="53.1" customHeight="1" spans="1:10">
      <c r="A4" s="109" t="s">
        <v>59</v>
      </c>
      <c r="B4" s="109" t="s">
        <v>60</v>
      </c>
      <c r="C4" s="109" t="s">
        <v>83</v>
      </c>
      <c r="D4" s="110" t="s">
        <v>7</v>
      </c>
      <c r="E4" s="111" t="s">
        <v>105</v>
      </c>
      <c r="F4" s="112" t="s">
        <v>106</v>
      </c>
      <c r="G4" s="113"/>
      <c r="H4" s="113"/>
      <c r="I4" s="6" t="s">
        <v>107</v>
      </c>
      <c r="J4" s="99" t="s">
        <v>108</v>
      </c>
    </row>
    <row r="5" ht="53.1" customHeight="1" spans="1:10">
      <c r="A5" s="109"/>
      <c r="B5" s="109"/>
      <c r="C5" s="109"/>
      <c r="D5" s="110"/>
      <c r="E5" s="114"/>
      <c r="F5" s="115" t="s">
        <v>109</v>
      </c>
      <c r="G5" s="115" t="s">
        <v>110</v>
      </c>
      <c r="H5" s="115" t="s">
        <v>111</v>
      </c>
      <c r="I5" s="6"/>
      <c r="J5" s="99"/>
    </row>
    <row r="6" ht="53.1" customHeight="1" spans="1:10">
      <c r="A6" s="110" t="s">
        <v>68</v>
      </c>
      <c r="B6" s="110"/>
      <c r="C6" s="110" t="s">
        <v>112</v>
      </c>
      <c r="D6" s="116">
        <f>D7+D8</f>
        <v>200</v>
      </c>
      <c r="E6" s="116">
        <f t="shared" ref="E6:J6" si="0">E7+E8</f>
        <v>63000</v>
      </c>
      <c r="F6" s="116">
        <f>G6+H6</f>
        <v>441750</v>
      </c>
      <c r="G6" s="116">
        <f t="shared" si="0"/>
        <v>399000</v>
      </c>
      <c r="H6" s="116">
        <f t="shared" si="0"/>
        <v>42750</v>
      </c>
      <c r="I6" s="116">
        <f t="shared" si="0"/>
        <v>285</v>
      </c>
      <c r="J6" s="116">
        <f t="shared" si="0"/>
        <v>57000</v>
      </c>
    </row>
    <row r="7" ht="53.1" customHeight="1" spans="1:10">
      <c r="A7" s="110" t="s">
        <v>68</v>
      </c>
      <c r="B7" s="110" t="s">
        <v>113</v>
      </c>
      <c r="C7" s="110" t="s">
        <v>99</v>
      </c>
      <c r="D7" s="117">
        <v>190</v>
      </c>
      <c r="E7" s="6">
        <f>D7*300</f>
        <v>57000</v>
      </c>
      <c r="F7" s="116">
        <f>G7+H7</f>
        <v>441750</v>
      </c>
      <c r="G7" s="6">
        <f>D7*7*300</f>
        <v>399000</v>
      </c>
      <c r="H7" s="6">
        <f>D7*0.75*300</f>
        <v>42750</v>
      </c>
      <c r="I7" s="6">
        <f>D7*1.5</f>
        <v>285</v>
      </c>
      <c r="J7" s="99">
        <v>57000</v>
      </c>
    </row>
    <row r="8" ht="53.1" customHeight="1" spans="1:10">
      <c r="A8" s="110" t="s">
        <v>68</v>
      </c>
      <c r="B8" s="110" t="s">
        <v>49</v>
      </c>
      <c r="C8" s="110" t="s">
        <v>100</v>
      </c>
      <c r="D8" s="117">
        <v>10</v>
      </c>
      <c r="E8" s="118">
        <v>6000</v>
      </c>
      <c r="F8" s="119">
        <f>G8+H8</f>
        <v>0</v>
      </c>
      <c r="G8" s="6">
        <v>0</v>
      </c>
      <c r="H8" s="6">
        <v>0</v>
      </c>
      <c r="I8" s="6">
        <v>0</v>
      </c>
      <c r="J8" s="99"/>
    </row>
    <row r="9" ht="41.1" customHeight="1" spans="9:10">
      <c r="I9" s="78"/>
      <c r="J9" s="78"/>
    </row>
  </sheetData>
  <mergeCells count="10">
    <mergeCell ref="A2:I2"/>
    <mergeCell ref="G3:I3"/>
    <mergeCell ref="F4:H4"/>
    <mergeCell ref="A4:A5"/>
    <mergeCell ref="B4:B5"/>
    <mergeCell ref="C4:C5"/>
    <mergeCell ref="D4:D5"/>
    <mergeCell ref="E4:E5"/>
    <mergeCell ref="I4:I5"/>
    <mergeCell ref="J4:J5"/>
  </mergeCells>
  <pageMargins left="1.48958333333333" right="0.75" top="1.125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12" sqref="B12:H12"/>
    </sheetView>
  </sheetViews>
  <sheetFormatPr defaultColWidth="8.875" defaultRowHeight="13.5" outlineLevelCol="7"/>
  <cols>
    <col min="1" max="1" width="8.25" customWidth="1"/>
    <col min="2" max="2" width="11.25" customWidth="1"/>
    <col min="3" max="3" width="9.625" customWidth="1"/>
    <col min="8" max="8" width="10.125" customWidth="1"/>
  </cols>
  <sheetData>
    <row r="1" spans="1:1">
      <c r="A1" s="54" t="s">
        <v>114</v>
      </c>
    </row>
    <row r="2" ht="53.1" customHeight="1" spans="1:8">
      <c r="A2" s="79" t="s">
        <v>115</v>
      </c>
      <c r="B2" s="80"/>
      <c r="C2" s="80"/>
      <c r="D2" s="80"/>
      <c r="E2" s="80"/>
      <c r="F2" s="80"/>
      <c r="G2" s="80"/>
      <c r="H2" s="80"/>
    </row>
    <row r="3" ht="33.95" customHeight="1" spans="1:8">
      <c r="A3" s="81" t="s">
        <v>58</v>
      </c>
      <c r="B3" s="82" t="s">
        <v>116</v>
      </c>
      <c r="C3" s="83"/>
      <c r="D3" s="83"/>
      <c r="E3" s="83"/>
      <c r="F3" s="83"/>
      <c r="G3" s="83"/>
      <c r="H3" s="84"/>
    </row>
    <row r="4" s="54" customFormat="1" ht="26.1" customHeight="1" spans="1:8">
      <c r="A4" s="85">
        <v>1</v>
      </c>
      <c r="B4" s="86" t="s">
        <v>117</v>
      </c>
      <c r="C4" s="85"/>
      <c r="D4" s="85"/>
      <c r="E4" s="85"/>
      <c r="F4" s="85"/>
      <c r="G4" s="85"/>
      <c r="H4" s="85"/>
    </row>
    <row r="5" ht="26.1" customHeight="1" spans="1:8">
      <c r="A5" s="87">
        <v>1.1</v>
      </c>
      <c r="B5" s="88" t="s">
        <v>118</v>
      </c>
      <c r="C5" s="89"/>
      <c r="D5" s="89"/>
      <c r="E5" s="89"/>
      <c r="F5" s="89"/>
      <c r="G5" s="89"/>
      <c r="H5" s="89"/>
    </row>
    <row r="6" ht="26.1" customHeight="1" spans="1:8">
      <c r="A6" s="87">
        <v>1.2</v>
      </c>
      <c r="B6" s="90" t="s">
        <v>119</v>
      </c>
      <c r="C6" s="89"/>
      <c r="D6" s="89"/>
      <c r="E6" s="89"/>
      <c r="F6" s="89"/>
      <c r="G6" s="89"/>
      <c r="H6" s="89"/>
    </row>
    <row r="7" ht="26.1" customHeight="1" spans="1:8">
      <c r="A7" s="87">
        <v>1.3</v>
      </c>
      <c r="B7" s="88" t="s">
        <v>120</v>
      </c>
      <c r="C7" s="89"/>
      <c r="D7" s="89"/>
      <c r="E7" s="89"/>
      <c r="F7" s="89"/>
      <c r="G7" s="89"/>
      <c r="H7" s="89"/>
    </row>
    <row r="8" ht="26.1" customHeight="1" spans="1:8">
      <c r="A8" s="91">
        <v>1.4</v>
      </c>
      <c r="B8" s="88" t="s">
        <v>121</v>
      </c>
      <c r="C8" s="89"/>
      <c r="D8" s="89"/>
      <c r="E8" s="89"/>
      <c r="F8" s="89"/>
      <c r="G8" s="89"/>
      <c r="H8" s="89"/>
    </row>
    <row r="9" ht="26.1" customHeight="1" spans="1:8">
      <c r="A9" s="91">
        <v>1.5</v>
      </c>
      <c r="B9" s="92" t="s">
        <v>122</v>
      </c>
      <c r="C9" s="89"/>
      <c r="D9" s="89"/>
      <c r="E9" s="89"/>
      <c r="F9" s="89"/>
      <c r="G9" s="89"/>
      <c r="H9" s="89"/>
    </row>
    <row r="10" ht="36" customHeight="1" spans="1:8">
      <c r="A10" s="91">
        <v>1.6</v>
      </c>
      <c r="B10" s="93" t="s">
        <v>99</v>
      </c>
      <c r="C10" s="94" t="s">
        <v>123</v>
      </c>
      <c r="D10" s="93" t="s">
        <v>124</v>
      </c>
      <c r="E10" s="93" t="s">
        <v>124</v>
      </c>
      <c r="F10" s="95" t="s">
        <v>124</v>
      </c>
      <c r="G10" s="96" t="s">
        <v>124</v>
      </c>
      <c r="H10" s="96" t="s">
        <v>124</v>
      </c>
    </row>
    <row r="11" ht="26.1" customHeight="1" spans="1:8">
      <c r="A11" s="97"/>
      <c r="B11" s="87">
        <v>20</v>
      </c>
      <c r="C11" s="87">
        <v>28</v>
      </c>
      <c r="D11" s="87"/>
      <c r="E11" s="87"/>
      <c r="F11" s="98"/>
      <c r="G11" s="87"/>
      <c r="H11" s="99"/>
    </row>
    <row r="12" ht="26.1" customHeight="1" spans="1:8">
      <c r="A12" s="91">
        <v>1.7</v>
      </c>
      <c r="B12" s="92" t="s">
        <v>125</v>
      </c>
      <c r="C12" s="92"/>
      <c r="D12" s="92"/>
      <c r="E12" s="92"/>
      <c r="F12" s="92"/>
      <c r="G12" s="92"/>
      <c r="H12" s="92"/>
    </row>
    <row r="13" ht="26.1" customHeight="1" spans="1:8">
      <c r="A13" s="91">
        <v>1.8</v>
      </c>
      <c r="B13" s="96" t="s">
        <v>126</v>
      </c>
      <c r="C13" s="96"/>
      <c r="D13" s="96"/>
      <c r="E13" s="96"/>
      <c r="F13" s="96"/>
      <c r="G13" s="96"/>
      <c r="H13" s="96"/>
    </row>
    <row r="14" ht="26.1" customHeight="1" spans="1:8">
      <c r="A14" s="91">
        <v>1.9</v>
      </c>
      <c r="B14" s="100" t="s">
        <v>127</v>
      </c>
      <c r="C14" s="101"/>
      <c r="D14" s="101"/>
      <c r="E14" s="101"/>
      <c r="F14" s="101"/>
      <c r="G14" s="101"/>
      <c r="H14" s="102"/>
    </row>
    <row r="15" s="54" customFormat="1" ht="26.1" customHeight="1" spans="1:8">
      <c r="A15" s="103">
        <v>2</v>
      </c>
      <c r="B15" s="85" t="s">
        <v>128</v>
      </c>
      <c r="C15" s="85"/>
      <c r="D15" s="85"/>
      <c r="E15" s="85"/>
      <c r="F15" s="85"/>
      <c r="G15" s="85"/>
      <c r="H15" s="85"/>
    </row>
    <row r="16" ht="26.1" customHeight="1" spans="1:8">
      <c r="A16" s="99">
        <v>2.1</v>
      </c>
      <c r="B16" s="92" t="s">
        <v>129</v>
      </c>
      <c r="C16" s="92"/>
      <c r="D16" s="92"/>
      <c r="E16" s="92"/>
      <c r="F16" s="92"/>
      <c r="G16" s="92"/>
      <c r="H16" s="92"/>
    </row>
    <row r="17" ht="26.1" customHeight="1" spans="1:8">
      <c r="A17" s="99">
        <v>2.2</v>
      </c>
      <c r="B17" s="104" t="s">
        <v>130</v>
      </c>
      <c r="C17" s="104"/>
      <c r="D17" s="104"/>
      <c r="E17" s="104"/>
      <c r="F17" s="104"/>
      <c r="G17" s="104"/>
      <c r="H17" s="104"/>
    </row>
    <row r="18" ht="26.1" customHeight="1" spans="1:8">
      <c r="A18" s="99">
        <v>2.3</v>
      </c>
      <c r="B18" s="99" t="s">
        <v>131</v>
      </c>
      <c r="C18" s="99"/>
      <c r="D18" s="99"/>
      <c r="E18" s="99"/>
      <c r="F18" s="99"/>
      <c r="G18" s="99"/>
      <c r="H18" s="99"/>
    </row>
    <row r="19" ht="26.1" customHeight="1" spans="1:8">
      <c r="A19" s="99">
        <v>2.4</v>
      </c>
      <c r="B19" s="105" t="s">
        <v>132</v>
      </c>
      <c r="C19" s="106"/>
      <c r="D19" s="106"/>
      <c r="E19" s="106"/>
      <c r="F19" s="106"/>
      <c r="G19" s="106"/>
      <c r="H19" s="107"/>
    </row>
    <row r="20" ht="26.1" customHeight="1" spans="1:8">
      <c r="A20" s="99">
        <v>2.5</v>
      </c>
      <c r="B20" s="105" t="s">
        <v>133</v>
      </c>
      <c r="C20" s="106"/>
      <c r="D20" s="106"/>
      <c r="E20" s="106"/>
      <c r="F20" s="106"/>
      <c r="G20" s="106"/>
      <c r="H20" s="107"/>
    </row>
    <row r="21" ht="26.1" customHeight="1" spans="1:8">
      <c r="A21" s="99">
        <v>2.6</v>
      </c>
      <c r="B21" s="105" t="s">
        <v>134</v>
      </c>
      <c r="C21" s="106"/>
      <c r="D21" s="106"/>
      <c r="E21" s="106"/>
      <c r="F21" s="106"/>
      <c r="G21" s="106"/>
      <c r="H21" s="107"/>
    </row>
    <row r="22" ht="26.1" customHeight="1"/>
    <row r="23" ht="26.1" customHeight="1"/>
    <row r="24" ht="24.95" customHeight="1"/>
  </sheetData>
  <mergeCells count="19">
    <mergeCell ref="A2:H2"/>
    <mergeCell ref="B3:H3"/>
    <mergeCell ref="B4:H4"/>
    <mergeCell ref="B5:H5"/>
    <mergeCell ref="B6:H6"/>
    <mergeCell ref="B7:H7"/>
    <mergeCell ref="B8:H8"/>
    <mergeCell ref="B9:H9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A10:A11"/>
  </mergeCells>
  <pageMargins left="1.25972222222222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4" sqref="C4:C5"/>
    </sheetView>
  </sheetViews>
  <sheetFormatPr defaultColWidth="9" defaultRowHeight="13.5"/>
  <cols>
    <col min="1" max="1" width="4.875" customWidth="1"/>
    <col min="2" max="2" width="15.875" customWidth="1"/>
    <col min="5" max="5" width="8.125" customWidth="1"/>
    <col min="6" max="6" width="6.875" customWidth="1"/>
  </cols>
  <sheetData>
    <row r="1" ht="21" customHeight="1" spans="2:2">
      <c r="B1" s="54" t="s">
        <v>135</v>
      </c>
    </row>
    <row r="2" ht="18.75" spans="1:14">
      <c r="A2" s="70" t="s">
        <v>136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>
      <c r="A3" s="71" t="s">
        <v>58</v>
      </c>
      <c r="B3" s="71" t="s">
        <v>137</v>
      </c>
      <c r="C3" s="72" t="s">
        <v>138</v>
      </c>
      <c r="D3" s="72"/>
      <c r="E3" s="72"/>
      <c r="F3" s="72"/>
      <c r="G3" s="72"/>
      <c r="H3" s="72"/>
      <c r="I3" s="72" t="s">
        <v>139</v>
      </c>
      <c r="J3" s="72"/>
      <c r="K3" s="72"/>
      <c r="L3" s="72"/>
      <c r="M3" s="72"/>
      <c r="N3" s="72"/>
    </row>
    <row r="4" ht="27" spans="1:14">
      <c r="A4" s="73"/>
      <c r="B4" s="73"/>
      <c r="C4" s="72" t="s">
        <v>140</v>
      </c>
      <c r="D4" s="74" t="s">
        <v>141</v>
      </c>
      <c r="E4" s="74" t="s">
        <v>142</v>
      </c>
      <c r="F4" s="74" t="s">
        <v>143</v>
      </c>
      <c r="G4" s="74" t="s">
        <v>144</v>
      </c>
      <c r="H4" s="71" t="s">
        <v>145</v>
      </c>
      <c r="I4" s="72" t="s">
        <v>140</v>
      </c>
      <c r="J4" s="74" t="s">
        <v>141</v>
      </c>
      <c r="K4" s="74" t="s">
        <v>142</v>
      </c>
      <c r="L4" s="74" t="s">
        <v>143</v>
      </c>
      <c r="M4" s="74" t="s">
        <v>144</v>
      </c>
      <c r="N4" s="71" t="s">
        <v>145</v>
      </c>
    </row>
    <row r="5" ht="27" spans="1:14">
      <c r="A5" s="75"/>
      <c r="B5" s="75"/>
      <c r="C5" s="72"/>
      <c r="D5" s="74" t="s">
        <v>146</v>
      </c>
      <c r="E5" s="74" t="s">
        <v>147</v>
      </c>
      <c r="F5" s="74" t="s">
        <v>19</v>
      </c>
      <c r="G5" s="74" t="s">
        <v>148</v>
      </c>
      <c r="H5" s="75"/>
      <c r="I5" s="72"/>
      <c r="J5" s="74" t="s">
        <v>146</v>
      </c>
      <c r="K5" s="74" t="s">
        <v>147</v>
      </c>
      <c r="L5" s="74" t="s">
        <v>19</v>
      </c>
      <c r="M5" s="74" t="s">
        <v>148</v>
      </c>
      <c r="N5" s="75"/>
    </row>
    <row r="6" spans="1:14">
      <c r="A6" s="76">
        <v>1</v>
      </c>
      <c r="B6" s="76" t="s">
        <v>149</v>
      </c>
      <c r="C6" s="76"/>
      <c r="D6" s="76"/>
      <c r="E6" s="76"/>
      <c r="F6" s="76"/>
      <c r="G6" s="76"/>
      <c r="H6" s="77">
        <f>H7+H8+H9+H10+H11+H12+H13+H14+H15+H16+H17+H18</f>
        <v>47.034</v>
      </c>
      <c r="I6" s="76"/>
      <c r="J6" s="76"/>
      <c r="K6" s="76"/>
      <c r="L6" s="76"/>
      <c r="M6" s="76"/>
      <c r="N6" s="77">
        <f>N7+N8+N9+N10+N11+N12+N13+N14+N15+N16+N17+N18</f>
        <v>19.3119</v>
      </c>
    </row>
    <row r="7" ht="20.1" customHeight="1" spans="1:14">
      <c r="A7" s="76">
        <v>2</v>
      </c>
      <c r="B7" s="76" t="s">
        <v>150</v>
      </c>
      <c r="C7" s="76">
        <v>0.5</v>
      </c>
      <c r="D7" s="76"/>
      <c r="E7" s="76"/>
      <c r="F7" s="76"/>
      <c r="G7" s="76"/>
      <c r="H7" s="76">
        <v>0.5</v>
      </c>
      <c r="I7" s="76">
        <v>0.5</v>
      </c>
      <c r="J7" s="76"/>
      <c r="K7" s="76"/>
      <c r="L7" s="76"/>
      <c r="M7" s="76"/>
      <c r="N7" s="76">
        <v>0.5</v>
      </c>
    </row>
    <row r="8" ht="23.1" customHeight="1" spans="1:14">
      <c r="A8" s="76">
        <v>3</v>
      </c>
      <c r="B8" s="76" t="s">
        <v>146</v>
      </c>
      <c r="C8" s="76">
        <v>1.6</v>
      </c>
      <c r="D8" s="76">
        <v>1.1</v>
      </c>
      <c r="E8" s="76"/>
      <c r="F8" s="76">
        <v>1</v>
      </c>
      <c r="G8" s="76">
        <v>1.2</v>
      </c>
      <c r="H8" s="76">
        <f>C8*D8*F8*G8</f>
        <v>2.112</v>
      </c>
      <c r="I8" s="76">
        <v>1.6</v>
      </c>
      <c r="J8" s="76">
        <v>1.1</v>
      </c>
      <c r="K8" s="76"/>
      <c r="L8" s="76">
        <v>1</v>
      </c>
      <c r="M8" s="76">
        <v>1.2</v>
      </c>
      <c r="N8" s="76">
        <f>I8*J8*L8*M8</f>
        <v>2.112</v>
      </c>
    </row>
    <row r="9" ht="32.1" customHeight="1" spans="1:14">
      <c r="A9" s="76">
        <v>4</v>
      </c>
      <c r="B9" s="76" t="s">
        <v>151</v>
      </c>
      <c r="C9" s="76">
        <v>4.5</v>
      </c>
      <c r="D9" s="76"/>
      <c r="E9" s="76"/>
      <c r="F9" s="76"/>
      <c r="G9" s="76"/>
      <c r="H9" s="76">
        <f t="shared" ref="H9:H11" si="0">C9</f>
        <v>4.5</v>
      </c>
      <c r="I9" s="76">
        <v>9</v>
      </c>
      <c r="J9" s="76"/>
      <c r="K9" s="76"/>
      <c r="L9" s="76"/>
      <c r="M9" s="76"/>
      <c r="N9" s="76">
        <v>9</v>
      </c>
    </row>
    <row r="10" ht="21" customHeight="1" spans="1:14">
      <c r="A10" s="76">
        <v>5</v>
      </c>
      <c r="B10" s="76" t="s">
        <v>90</v>
      </c>
      <c r="C10" s="76">
        <v>2.1</v>
      </c>
      <c r="D10" s="76"/>
      <c r="E10" s="76"/>
      <c r="F10" s="76"/>
      <c r="G10" s="76"/>
      <c r="H10" s="76">
        <f t="shared" si="0"/>
        <v>2.1</v>
      </c>
      <c r="I10" s="76"/>
      <c r="J10" s="76"/>
      <c r="K10" s="76"/>
      <c r="L10" s="76"/>
      <c r="M10" s="76"/>
      <c r="N10" s="76"/>
    </row>
    <row r="11" ht="18.95" customHeight="1" spans="1:14">
      <c r="A11" s="76">
        <v>6</v>
      </c>
      <c r="B11" s="76" t="s">
        <v>91</v>
      </c>
      <c r="C11" s="76">
        <v>0.99</v>
      </c>
      <c r="D11" s="76"/>
      <c r="E11" s="76"/>
      <c r="F11" s="76"/>
      <c r="G11" s="76"/>
      <c r="H11" s="76">
        <f t="shared" si="0"/>
        <v>0.99</v>
      </c>
      <c r="I11" s="76">
        <v>6</v>
      </c>
      <c r="J11" s="76"/>
      <c r="K11" s="76"/>
      <c r="L11" s="76"/>
      <c r="M11" s="76"/>
      <c r="N11" s="76">
        <v>6</v>
      </c>
    </row>
    <row r="12" ht="21" customHeight="1" spans="1:14">
      <c r="A12" s="76">
        <v>7</v>
      </c>
      <c r="B12" s="76" t="s">
        <v>152</v>
      </c>
      <c r="C12" s="76">
        <v>1</v>
      </c>
      <c r="D12" s="76"/>
      <c r="E12" s="76"/>
      <c r="F12" s="76"/>
      <c r="G12" s="76"/>
      <c r="H12" s="76">
        <v>1</v>
      </c>
      <c r="I12" s="76"/>
      <c r="J12" s="76"/>
      <c r="K12" s="76"/>
      <c r="L12" s="76"/>
      <c r="M12" s="76"/>
      <c r="N12" s="76"/>
    </row>
    <row r="13" ht="24" spans="1:14">
      <c r="A13" s="76">
        <v>8</v>
      </c>
      <c r="B13" s="76" t="s">
        <v>153</v>
      </c>
      <c r="C13" s="76">
        <v>4.473</v>
      </c>
      <c r="D13" s="76"/>
      <c r="E13" s="76"/>
      <c r="F13" s="76"/>
      <c r="G13" s="76"/>
      <c r="H13" s="76">
        <f t="shared" ref="H13:H17" si="1">C13</f>
        <v>4.473</v>
      </c>
      <c r="I13" s="76">
        <v>0.3</v>
      </c>
      <c r="J13" s="76"/>
      <c r="K13" s="76"/>
      <c r="L13" s="76"/>
      <c r="M13" s="76"/>
      <c r="N13" s="76">
        <v>0.3</v>
      </c>
    </row>
    <row r="14" ht="24" spans="1:14">
      <c r="A14" s="76">
        <v>9</v>
      </c>
      <c r="B14" s="76" t="s">
        <v>154</v>
      </c>
      <c r="C14" s="76">
        <v>7.173</v>
      </c>
      <c r="D14" s="76"/>
      <c r="E14" s="76"/>
      <c r="F14" s="76"/>
      <c r="G14" s="76"/>
      <c r="H14" s="76">
        <f t="shared" si="1"/>
        <v>7.173</v>
      </c>
      <c r="I14" s="76">
        <v>0.3</v>
      </c>
      <c r="J14" s="76"/>
      <c r="K14" s="76"/>
      <c r="L14" s="76"/>
      <c r="M14" s="76"/>
      <c r="N14" s="76">
        <v>0.3</v>
      </c>
    </row>
    <row r="15" ht="24" spans="1:14">
      <c r="A15" s="76">
        <v>10</v>
      </c>
      <c r="B15" s="76" t="s">
        <v>155</v>
      </c>
      <c r="C15" s="76">
        <f t="shared" ref="C15:C17" si="2">C14</f>
        <v>7.173</v>
      </c>
      <c r="D15" s="76"/>
      <c r="E15" s="76"/>
      <c r="F15" s="76"/>
      <c r="G15" s="76"/>
      <c r="H15" s="76">
        <f t="shared" si="1"/>
        <v>7.173</v>
      </c>
      <c r="I15" s="76">
        <v>0.3</v>
      </c>
      <c r="J15" s="76"/>
      <c r="K15" s="76"/>
      <c r="L15" s="76"/>
      <c r="M15" s="76"/>
      <c r="N15" s="76">
        <v>0.3</v>
      </c>
    </row>
    <row r="16" ht="24" spans="1:14">
      <c r="A16" s="76">
        <v>11</v>
      </c>
      <c r="B16" s="76" t="s">
        <v>156</v>
      </c>
      <c r="C16" s="76">
        <f t="shared" si="2"/>
        <v>7.173</v>
      </c>
      <c r="D16" s="76"/>
      <c r="E16" s="76"/>
      <c r="F16" s="76"/>
      <c r="G16" s="76"/>
      <c r="H16" s="76">
        <f t="shared" si="1"/>
        <v>7.173</v>
      </c>
      <c r="I16" s="76"/>
      <c r="J16" s="76"/>
      <c r="K16" s="76"/>
      <c r="L16" s="76"/>
      <c r="M16" s="76"/>
      <c r="N16" s="76"/>
    </row>
    <row r="17" ht="24" spans="1:14">
      <c r="A17" s="76">
        <v>12</v>
      </c>
      <c r="B17" s="76" t="s">
        <v>157</v>
      </c>
      <c r="C17" s="76">
        <f t="shared" si="2"/>
        <v>7.173</v>
      </c>
      <c r="D17" s="76"/>
      <c r="E17" s="76"/>
      <c r="F17" s="76"/>
      <c r="G17" s="76"/>
      <c r="H17" s="76">
        <f t="shared" si="1"/>
        <v>7.173</v>
      </c>
      <c r="I17" s="76"/>
      <c r="J17" s="76"/>
      <c r="K17" s="76"/>
      <c r="L17" s="76"/>
      <c r="M17" s="76"/>
      <c r="N17" s="76"/>
    </row>
    <row r="18" ht="24" spans="1:14">
      <c r="A18" s="76">
        <v>13</v>
      </c>
      <c r="B18" s="76" t="s">
        <v>158</v>
      </c>
      <c r="C18" s="76">
        <v>2.667</v>
      </c>
      <c r="D18" s="76"/>
      <c r="E18" s="76"/>
      <c r="F18" s="76"/>
      <c r="G18" s="76"/>
      <c r="H18" s="76">
        <v>2.667</v>
      </c>
      <c r="I18" s="76">
        <v>0.7999</v>
      </c>
      <c r="J18" s="76"/>
      <c r="K18" s="76"/>
      <c r="L18" s="76"/>
      <c r="M18" s="76"/>
      <c r="N18" s="76">
        <v>0.7999</v>
      </c>
    </row>
    <row r="19" spans="1:7">
      <c r="A19" s="78" t="s">
        <v>159</v>
      </c>
      <c r="B19" s="78"/>
      <c r="C19" s="78"/>
      <c r="D19" s="78"/>
      <c r="E19" s="78"/>
      <c r="F19" s="78"/>
      <c r="G19" s="78"/>
    </row>
  </sheetData>
  <mergeCells count="10">
    <mergeCell ref="A2:N2"/>
    <mergeCell ref="C3:H3"/>
    <mergeCell ref="I3:N3"/>
    <mergeCell ref="A19:G19"/>
    <mergeCell ref="A3:A5"/>
    <mergeCell ref="B3:B5"/>
    <mergeCell ref="C4:C5"/>
    <mergeCell ref="H4:H5"/>
    <mergeCell ref="I4:I5"/>
    <mergeCell ref="N4:N5"/>
  </mergeCells>
  <pageMargins left="0.751388888888889" right="0.751388888888889" top="0.802777777777778" bottom="0.60625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zoomScale="115" zoomScaleNormal="115" workbookViewId="0">
      <selection activeCell="H35" sqref="H35"/>
    </sheetView>
  </sheetViews>
  <sheetFormatPr defaultColWidth="9" defaultRowHeight="13.5" outlineLevelCol="5"/>
  <cols>
    <col min="1" max="2" width="23.75" customWidth="1"/>
    <col min="3" max="3" width="41.1916666666667" customWidth="1"/>
    <col min="4" max="4" width="6.75" customWidth="1"/>
    <col min="5" max="5" width="8.125" customWidth="1"/>
    <col min="6" max="6" width="9.375" customWidth="1"/>
  </cols>
  <sheetData>
    <row r="1" spans="1:1">
      <c r="A1" s="54" t="s">
        <v>160</v>
      </c>
    </row>
    <row r="2" s="1" customFormat="1" ht="24.95" customHeight="1" spans="1:6">
      <c r="A2" s="55" t="s">
        <v>161</v>
      </c>
      <c r="B2" s="55"/>
      <c r="C2" s="55"/>
      <c r="D2" s="55"/>
      <c r="E2" s="55"/>
      <c r="F2" s="55"/>
    </row>
    <row r="3" ht="17.1" customHeight="1" spans="1:6">
      <c r="A3" s="56" t="s">
        <v>162</v>
      </c>
      <c r="B3" s="57" t="s">
        <v>163</v>
      </c>
      <c r="C3" s="57" t="s">
        <v>164</v>
      </c>
      <c r="D3" s="57" t="s">
        <v>165</v>
      </c>
      <c r="E3" s="57" t="s">
        <v>166</v>
      </c>
      <c r="F3" s="57" t="s">
        <v>167</v>
      </c>
    </row>
    <row r="4" ht="17.1" customHeight="1" spans="1:6">
      <c r="A4" s="58" t="s">
        <v>168</v>
      </c>
      <c r="B4" s="57"/>
      <c r="C4" s="59"/>
      <c r="D4" s="59"/>
      <c r="E4" s="59"/>
      <c r="F4" s="59"/>
    </row>
    <row r="5" ht="17.1" customHeight="1" spans="1:6">
      <c r="A5" s="58">
        <v>1.1</v>
      </c>
      <c r="B5" s="57" t="s">
        <v>169</v>
      </c>
      <c r="C5" s="60" t="s">
        <v>170</v>
      </c>
      <c r="D5" s="60" t="s">
        <v>171</v>
      </c>
      <c r="E5" s="60"/>
      <c r="F5" s="57"/>
    </row>
    <row r="6" ht="17.1" customHeight="1" spans="1:6">
      <c r="A6" s="58">
        <v>1.2</v>
      </c>
      <c r="B6" s="57" t="s">
        <v>172</v>
      </c>
      <c r="C6" s="60" t="s">
        <v>173</v>
      </c>
      <c r="D6" s="60" t="s">
        <v>171</v>
      </c>
      <c r="E6" s="60"/>
      <c r="F6" s="57"/>
    </row>
    <row r="7" ht="17.1" customHeight="1" spans="1:6">
      <c r="A7" s="58">
        <v>1.3</v>
      </c>
      <c r="B7" s="57" t="s">
        <v>174</v>
      </c>
      <c r="C7" s="59" t="s">
        <v>175</v>
      </c>
      <c r="D7" s="60" t="s">
        <v>171</v>
      </c>
      <c r="E7" s="60"/>
      <c r="F7" s="57"/>
    </row>
    <row r="8" ht="17.1" customHeight="1" spans="1:6">
      <c r="A8" s="58" t="s">
        <v>176</v>
      </c>
      <c r="B8" s="57"/>
      <c r="C8" s="59"/>
      <c r="D8" s="59"/>
      <c r="E8" s="59"/>
      <c r="F8" s="57"/>
    </row>
    <row r="9" ht="24" customHeight="1" spans="1:6">
      <c r="A9" s="58">
        <v>2.1</v>
      </c>
      <c r="B9" s="57" t="s">
        <v>177</v>
      </c>
      <c r="C9" s="61" t="s">
        <v>178</v>
      </c>
      <c r="D9" s="60" t="s">
        <v>179</v>
      </c>
      <c r="E9" s="60"/>
      <c r="F9" s="57"/>
    </row>
    <row r="10" ht="17.1" customHeight="1" spans="1:6">
      <c r="A10" s="58">
        <v>2.2</v>
      </c>
      <c r="B10" s="57" t="s">
        <v>180</v>
      </c>
      <c r="C10" s="60" t="s">
        <v>181</v>
      </c>
      <c r="D10" s="60" t="s">
        <v>182</v>
      </c>
      <c r="E10" s="60"/>
      <c r="F10" s="57"/>
    </row>
    <row r="11" ht="17.1" customHeight="1" spans="1:6">
      <c r="A11" s="58">
        <v>2.3</v>
      </c>
      <c r="B11" s="57" t="s">
        <v>183</v>
      </c>
      <c r="C11" s="60" t="s">
        <v>184</v>
      </c>
      <c r="D11" s="60" t="s">
        <v>185</v>
      </c>
      <c r="E11" s="60"/>
      <c r="F11" s="57"/>
    </row>
    <row r="12" ht="17.1" customHeight="1" spans="1:6">
      <c r="A12" s="58">
        <v>2.4</v>
      </c>
      <c r="B12" s="57" t="s">
        <v>186</v>
      </c>
      <c r="C12" s="60" t="s">
        <v>187</v>
      </c>
      <c r="D12" s="60" t="s">
        <v>185</v>
      </c>
      <c r="E12" s="60"/>
      <c r="F12" s="57"/>
    </row>
    <row r="13" ht="17.1" customHeight="1" spans="1:6">
      <c r="A13" s="58">
        <v>2.5</v>
      </c>
      <c r="B13" s="57" t="s">
        <v>188</v>
      </c>
      <c r="C13" s="60" t="s">
        <v>189</v>
      </c>
      <c r="D13" s="60" t="s">
        <v>185</v>
      </c>
      <c r="E13" s="60"/>
      <c r="F13" s="57"/>
    </row>
    <row r="14" ht="17.1" customHeight="1" spans="1:6">
      <c r="A14" s="58">
        <v>2.6</v>
      </c>
      <c r="B14" s="57" t="s">
        <v>190</v>
      </c>
      <c r="C14" s="62" t="s">
        <v>191</v>
      </c>
      <c r="D14" s="60" t="s">
        <v>192</v>
      </c>
      <c r="E14" s="60"/>
      <c r="F14" s="57"/>
    </row>
    <row r="15" ht="17.1" customHeight="1" spans="1:6">
      <c r="A15" s="58" t="s">
        <v>193</v>
      </c>
      <c r="B15" s="56"/>
      <c r="C15" s="59"/>
      <c r="D15" s="59"/>
      <c r="E15" s="59"/>
      <c r="F15" s="57"/>
    </row>
    <row r="16" ht="46" customHeight="1" spans="1:6">
      <c r="A16" s="58">
        <v>3.1</v>
      </c>
      <c r="B16" s="57" t="s">
        <v>194</v>
      </c>
      <c r="C16" s="61" t="s">
        <v>195</v>
      </c>
      <c r="D16" s="60" t="s">
        <v>196</v>
      </c>
      <c r="E16" s="60"/>
      <c r="F16" s="57"/>
    </row>
    <row r="17" ht="35" customHeight="1" spans="1:6">
      <c r="A17" s="58">
        <v>3.2</v>
      </c>
      <c r="B17" s="57" t="s">
        <v>197</v>
      </c>
      <c r="C17" s="61" t="s">
        <v>198</v>
      </c>
      <c r="D17" s="60" t="s">
        <v>196</v>
      </c>
      <c r="E17" s="60"/>
      <c r="F17" s="57"/>
    </row>
    <row r="18" ht="17.1" customHeight="1" spans="1:6">
      <c r="A18" s="58" t="s">
        <v>199</v>
      </c>
      <c r="B18" s="57"/>
      <c r="C18" s="59"/>
      <c r="D18" s="59"/>
      <c r="E18" s="59"/>
      <c r="F18" s="57"/>
    </row>
    <row r="19" ht="17.1" customHeight="1" spans="1:6">
      <c r="A19" s="58">
        <v>4.1</v>
      </c>
      <c r="B19" s="57" t="s">
        <v>200</v>
      </c>
      <c r="C19" s="60" t="s">
        <v>201</v>
      </c>
      <c r="D19" s="60" t="s">
        <v>202</v>
      </c>
      <c r="E19" s="60"/>
      <c r="F19" s="57"/>
    </row>
    <row r="20" ht="17.1" customHeight="1" spans="1:6">
      <c r="A20" s="58">
        <v>4.2</v>
      </c>
      <c r="B20" s="57" t="s">
        <v>203</v>
      </c>
      <c r="C20" s="60" t="s">
        <v>204</v>
      </c>
      <c r="D20" s="60" t="s">
        <v>205</v>
      </c>
      <c r="E20" s="63"/>
      <c r="F20" s="57"/>
    </row>
    <row r="21" ht="17.1" customHeight="1" spans="1:6">
      <c r="A21" s="60" t="s">
        <v>206</v>
      </c>
      <c r="B21" s="57"/>
      <c r="C21" s="59"/>
      <c r="D21" s="59"/>
      <c r="E21" s="59"/>
      <c r="F21" s="57"/>
    </row>
    <row r="22" s="53" customFormat="1" ht="17.1" customHeight="1" spans="1:6">
      <c r="A22" s="64">
        <v>5.1</v>
      </c>
      <c r="B22" s="65" t="s">
        <v>207</v>
      </c>
      <c r="C22" s="60" t="s">
        <v>208</v>
      </c>
      <c r="D22" s="66">
        <v>25</v>
      </c>
      <c r="E22" s="66"/>
      <c r="F22" s="65"/>
    </row>
    <row r="23" s="53" customFormat="1" ht="17.1" customHeight="1" spans="1:6">
      <c r="A23" s="64">
        <v>5.2</v>
      </c>
      <c r="B23" s="67" t="s">
        <v>209</v>
      </c>
      <c r="C23" s="64" t="s">
        <v>210</v>
      </c>
      <c r="D23" s="66" t="s">
        <v>211</v>
      </c>
      <c r="E23" s="66"/>
      <c r="F23" s="65"/>
    </row>
    <row r="24" s="53" customFormat="1" ht="17.1" customHeight="1" spans="1:6">
      <c r="A24" s="64">
        <v>5.3</v>
      </c>
      <c r="B24" s="67" t="s">
        <v>212</v>
      </c>
      <c r="C24" s="64" t="s">
        <v>213</v>
      </c>
      <c r="D24" s="66" t="s">
        <v>214</v>
      </c>
      <c r="E24" s="66"/>
      <c r="F24" s="65"/>
    </row>
    <row r="25" s="53" customFormat="1" ht="17.1" customHeight="1" spans="1:6">
      <c r="A25" s="64">
        <v>5.4</v>
      </c>
      <c r="B25" s="67" t="s">
        <v>215</v>
      </c>
      <c r="C25" s="64" t="s">
        <v>216</v>
      </c>
      <c r="D25" s="66" t="s">
        <v>214</v>
      </c>
      <c r="E25" s="66"/>
      <c r="F25" s="65"/>
    </row>
    <row r="26" s="53" customFormat="1" ht="17.1" customHeight="1" spans="1:6">
      <c r="A26" s="64">
        <v>5.5</v>
      </c>
      <c r="B26" s="67" t="s">
        <v>217</v>
      </c>
      <c r="C26" s="64" t="s">
        <v>218</v>
      </c>
      <c r="D26" s="66" t="s">
        <v>219</v>
      </c>
      <c r="E26" s="66"/>
      <c r="F26" s="65"/>
    </row>
    <row r="27" s="53" customFormat="1" ht="17.1" customHeight="1" spans="1:6">
      <c r="A27" s="64">
        <v>5.6</v>
      </c>
      <c r="B27" s="67" t="s">
        <v>220</v>
      </c>
      <c r="C27" s="64" t="s">
        <v>221</v>
      </c>
      <c r="D27" s="66" t="s">
        <v>219</v>
      </c>
      <c r="E27" s="66"/>
      <c r="F27" s="65"/>
    </row>
    <row r="28" s="53" customFormat="1" ht="17.1" customHeight="1" spans="1:6">
      <c r="A28" s="64">
        <v>5.7</v>
      </c>
      <c r="B28" s="67" t="s">
        <v>222</v>
      </c>
      <c r="C28" s="64" t="s">
        <v>221</v>
      </c>
      <c r="D28" s="66" t="s">
        <v>219</v>
      </c>
      <c r="E28" s="66"/>
      <c r="F28" s="65"/>
    </row>
    <row r="29" s="53" customFormat="1" ht="17.1" customHeight="1" spans="1:6">
      <c r="A29" s="64">
        <v>5.8</v>
      </c>
      <c r="B29" s="67" t="s">
        <v>223</v>
      </c>
      <c r="C29" s="64" t="s">
        <v>221</v>
      </c>
      <c r="D29" s="66" t="s">
        <v>211</v>
      </c>
      <c r="E29" s="66"/>
      <c r="F29" s="65"/>
    </row>
    <row r="30" s="53" customFormat="1" ht="17.1" customHeight="1" spans="1:6">
      <c r="A30" s="64">
        <v>5.9</v>
      </c>
      <c r="B30" s="67" t="s">
        <v>224</v>
      </c>
      <c r="C30" s="64" t="s">
        <v>225</v>
      </c>
      <c r="D30" s="66" t="s">
        <v>226</v>
      </c>
      <c r="E30" s="66"/>
      <c r="F30" s="65"/>
    </row>
    <row r="31" s="53" customFormat="1" ht="17.1" customHeight="1" spans="1:6">
      <c r="A31" s="64">
        <v>5.1</v>
      </c>
      <c r="B31" s="67" t="s">
        <v>227</v>
      </c>
      <c r="C31" s="64" t="s">
        <v>221</v>
      </c>
      <c r="D31" s="66" t="s">
        <v>219</v>
      </c>
      <c r="E31" s="66"/>
      <c r="F31" s="65"/>
    </row>
    <row r="32" s="53" customFormat="1" ht="17.1" customHeight="1" spans="1:6">
      <c r="A32" s="64">
        <v>5.11</v>
      </c>
      <c r="B32" s="67" t="s">
        <v>228</v>
      </c>
      <c r="C32" s="64" t="s">
        <v>229</v>
      </c>
      <c r="D32" s="66" t="s">
        <v>219</v>
      </c>
      <c r="E32" s="66"/>
      <c r="F32" s="65"/>
    </row>
    <row r="33" s="53" customFormat="1" ht="17.1" customHeight="1" spans="1:6">
      <c r="A33" s="64">
        <v>5.12</v>
      </c>
      <c r="B33" s="65" t="s">
        <v>230</v>
      </c>
      <c r="C33" s="64" t="s">
        <v>221</v>
      </c>
      <c r="D33" s="66" t="s">
        <v>214</v>
      </c>
      <c r="E33" s="66"/>
      <c r="F33" s="65"/>
    </row>
    <row r="34" s="53" customFormat="1" ht="17.1" customHeight="1" spans="1:6">
      <c r="A34" s="64">
        <v>5.13</v>
      </c>
      <c r="B34" s="67" t="s">
        <v>231</v>
      </c>
      <c r="C34" s="64" t="s">
        <v>232</v>
      </c>
      <c r="D34" s="66" t="s">
        <v>233</v>
      </c>
      <c r="E34" s="66"/>
      <c r="F34" s="65"/>
    </row>
    <row r="35" s="53" customFormat="1" ht="17.1" customHeight="1" spans="1:6">
      <c r="A35" s="64">
        <v>5.14</v>
      </c>
      <c r="B35" s="65" t="s">
        <v>234</v>
      </c>
      <c r="C35" s="64" t="s">
        <v>235</v>
      </c>
      <c r="D35" s="66" t="s">
        <v>236</v>
      </c>
      <c r="E35" s="66"/>
      <c r="F35" s="65"/>
    </row>
    <row r="36" ht="30.95" customHeight="1" spans="1:6">
      <c r="A36" s="58" t="s">
        <v>237</v>
      </c>
      <c r="B36" s="57" t="s">
        <v>238</v>
      </c>
      <c r="C36" s="68" t="s">
        <v>239</v>
      </c>
      <c r="D36" s="69" t="s">
        <v>240</v>
      </c>
      <c r="E36" s="59"/>
      <c r="F36" s="57"/>
    </row>
    <row r="37" ht="17.1" customHeight="1" spans="1:6">
      <c r="A37" s="60" t="s">
        <v>241</v>
      </c>
      <c r="B37" s="59"/>
      <c r="C37" s="59"/>
      <c r="D37" s="59"/>
      <c r="E37" s="59"/>
      <c r="F37" s="57"/>
    </row>
    <row r="45" ht="30.95" customHeight="1"/>
  </sheetData>
  <mergeCells count="1">
    <mergeCell ref="A2:F2"/>
  </mergeCells>
  <pageMargins left="0.865972222222222" right="0.590277777777778" top="1" bottom="1" header="0.5" footer="0.5"/>
  <pageSetup paperSize="9" scale="9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120" zoomScaleNormal="120" workbookViewId="0">
      <selection activeCell="I5" sqref="I5"/>
    </sheetView>
  </sheetViews>
  <sheetFormatPr defaultColWidth="9" defaultRowHeight="14.25" outlineLevelCol="7"/>
  <cols>
    <col min="1" max="1" width="5" style="11" customWidth="1"/>
    <col min="2" max="2" width="15.375" style="11" customWidth="1"/>
    <col min="3" max="3" width="5.75" style="11" customWidth="1"/>
    <col min="4" max="4" width="7.875" style="12" customWidth="1"/>
    <col min="5" max="5" width="4.625" style="11" customWidth="1"/>
    <col min="6" max="6" width="11.375" style="13" customWidth="1"/>
    <col min="7" max="7" width="39.75" style="11" customWidth="1"/>
    <col min="8" max="16384" width="9" style="11"/>
  </cols>
  <sheetData>
    <row r="1" spans="1:2">
      <c r="A1" s="14" t="s">
        <v>242</v>
      </c>
      <c r="B1" s="14"/>
    </row>
    <row r="2" ht="20.1" customHeight="1" spans="1:7">
      <c r="A2" s="15" t="s">
        <v>243</v>
      </c>
      <c r="B2" s="15"/>
      <c r="C2" s="15"/>
      <c r="D2" s="15"/>
      <c r="E2" s="15"/>
      <c r="F2" s="15"/>
      <c r="G2" s="15"/>
    </row>
    <row r="3" ht="12.95" customHeight="1" spans="1:7">
      <c r="A3" s="16"/>
      <c r="B3" s="17"/>
      <c r="C3" s="17"/>
      <c r="D3" s="17"/>
      <c r="E3" s="17"/>
      <c r="F3" s="17"/>
      <c r="G3" s="18"/>
    </row>
    <row r="4" ht="20.1" customHeight="1" spans="1:7">
      <c r="A4" s="19" t="s">
        <v>58</v>
      </c>
      <c r="B4" s="19" t="s">
        <v>67</v>
      </c>
      <c r="C4" s="19" t="s">
        <v>244</v>
      </c>
      <c r="D4" s="19" t="s">
        <v>165</v>
      </c>
      <c r="E4" s="19" t="s">
        <v>245</v>
      </c>
      <c r="F4" s="20" t="s">
        <v>246</v>
      </c>
      <c r="G4" s="19" t="s">
        <v>247</v>
      </c>
    </row>
    <row r="5" ht="20.1" customHeight="1" spans="1:7">
      <c r="A5" s="21"/>
      <c r="B5" s="21"/>
      <c r="C5" s="21"/>
      <c r="D5" s="21"/>
      <c r="E5" s="21"/>
      <c r="F5" s="22"/>
      <c r="G5" s="21"/>
    </row>
    <row r="6" ht="20.1" customHeight="1" spans="1:7">
      <c r="A6" s="21"/>
      <c r="B6" s="21" t="s">
        <v>55</v>
      </c>
      <c r="C6" s="21"/>
      <c r="D6" s="21"/>
      <c r="E6" s="21"/>
      <c r="F6" s="23">
        <f>F7+F26+F37+F41</f>
        <v>400.77106811</v>
      </c>
      <c r="G6" s="24"/>
    </row>
    <row r="7" ht="20.1" customHeight="1" spans="1:7">
      <c r="A7" s="25">
        <v>1</v>
      </c>
      <c r="B7" s="25" t="s">
        <v>248</v>
      </c>
      <c r="C7" s="25"/>
      <c r="D7" s="25"/>
      <c r="E7" s="25"/>
      <c r="F7" s="26">
        <f>F8+F20</f>
        <v>292.17345</v>
      </c>
      <c r="G7" s="27"/>
    </row>
    <row r="8" ht="17.1" customHeight="1" spans="1:7">
      <c r="A8" s="25">
        <v>1.1</v>
      </c>
      <c r="B8" s="25" t="s">
        <v>249</v>
      </c>
      <c r="C8" s="25" t="s">
        <v>250</v>
      </c>
      <c r="D8" s="25">
        <f>D9+D10+D11+D12+D13+D14+D15+D16+D17+D18+D19</f>
        <v>8429.73</v>
      </c>
      <c r="E8" s="25"/>
      <c r="F8" s="26">
        <f>F9+F10+F11+F12+F13+F14+F15+F16+F17+F18+F19</f>
        <v>126.44595</v>
      </c>
      <c r="G8" s="27"/>
    </row>
    <row r="9" s="9" customFormat="1" ht="39" customHeight="1" spans="1:7">
      <c r="A9" s="28" t="s">
        <v>251</v>
      </c>
      <c r="B9" s="28" t="s">
        <v>150</v>
      </c>
      <c r="C9" s="28" t="s">
        <v>250</v>
      </c>
      <c r="D9" s="28">
        <v>95</v>
      </c>
      <c r="E9" s="28">
        <v>150</v>
      </c>
      <c r="F9" s="29">
        <f>D9*E9/10000</f>
        <v>1.425</v>
      </c>
      <c r="G9" s="30" t="s">
        <v>252</v>
      </c>
    </row>
    <row r="10" s="9" customFormat="1" ht="42.95" customHeight="1" spans="1:7">
      <c r="A10" s="28" t="s">
        <v>253</v>
      </c>
      <c r="B10" s="28" t="s">
        <v>146</v>
      </c>
      <c r="C10" s="28" t="s">
        <v>250</v>
      </c>
      <c r="D10" s="28">
        <v>401.28</v>
      </c>
      <c r="E10" s="28">
        <v>150</v>
      </c>
      <c r="F10" s="29">
        <f>D10*E10/10000</f>
        <v>6.0192</v>
      </c>
      <c r="G10" s="30" t="s">
        <v>254</v>
      </c>
    </row>
    <row r="11" s="9" customFormat="1" ht="38.1" customHeight="1" spans="1:7">
      <c r="A11" s="28" t="s">
        <v>255</v>
      </c>
      <c r="B11" s="28" t="s">
        <v>89</v>
      </c>
      <c r="C11" s="28" t="s">
        <v>250</v>
      </c>
      <c r="D11" s="28">
        <v>855</v>
      </c>
      <c r="E11" s="28">
        <v>150</v>
      </c>
      <c r="F11" s="29">
        <f>D11*E11/10000</f>
        <v>12.825</v>
      </c>
      <c r="G11" s="30" t="s">
        <v>256</v>
      </c>
    </row>
    <row r="12" s="9" customFormat="1" ht="45.95" customHeight="1" spans="1:7">
      <c r="A12" s="28" t="s">
        <v>257</v>
      </c>
      <c r="B12" s="28" t="s">
        <v>90</v>
      </c>
      <c r="C12" s="28" t="s">
        <v>250</v>
      </c>
      <c r="D12" s="28">
        <v>399</v>
      </c>
      <c r="E12" s="28">
        <v>150</v>
      </c>
      <c r="F12" s="29">
        <f t="shared" ref="F12:F19" si="0">D12*E12/10000</f>
        <v>5.985</v>
      </c>
      <c r="G12" s="30" t="s">
        <v>258</v>
      </c>
    </row>
    <row r="13" s="9" customFormat="1" ht="45.95" customHeight="1" spans="1:7">
      <c r="A13" s="28" t="s">
        <v>259</v>
      </c>
      <c r="B13" s="28" t="s">
        <v>91</v>
      </c>
      <c r="C13" s="28" t="s">
        <v>250</v>
      </c>
      <c r="D13" s="28">
        <v>188.1</v>
      </c>
      <c r="E13" s="28">
        <v>150</v>
      </c>
      <c r="F13" s="29">
        <f t="shared" si="0"/>
        <v>2.8215</v>
      </c>
      <c r="G13" s="30" t="s">
        <v>260</v>
      </c>
    </row>
    <row r="14" s="9" customFormat="1" ht="57.95" customHeight="1" spans="1:7">
      <c r="A14" s="28" t="s">
        <v>261</v>
      </c>
      <c r="B14" s="28" t="s">
        <v>152</v>
      </c>
      <c r="C14" s="28" t="s">
        <v>250</v>
      </c>
      <c r="D14" s="28">
        <v>190</v>
      </c>
      <c r="E14" s="28">
        <v>150</v>
      </c>
      <c r="F14" s="29">
        <f t="shared" si="0"/>
        <v>2.85</v>
      </c>
      <c r="G14" s="30" t="s">
        <v>262</v>
      </c>
    </row>
    <row r="15" s="9" customFormat="1" ht="42.95" customHeight="1" spans="1:7">
      <c r="A15" s="28" t="s">
        <v>263</v>
      </c>
      <c r="B15" s="28" t="s">
        <v>264</v>
      </c>
      <c r="C15" s="28" t="s">
        <v>250</v>
      </c>
      <c r="D15" s="28">
        <v>849.87</v>
      </c>
      <c r="E15" s="28">
        <v>150</v>
      </c>
      <c r="F15" s="29">
        <f t="shared" si="0"/>
        <v>12.74805</v>
      </c>
      <c r="G15" s="30" t="s">
        <v>265</v>
      </c>
    </row>
    <row r="16" s="9" customFormat="1" ht="63" customHeight="1" spans="1:7">
      <c r="A16" s="28" t="s">
        <v>266</v>
      </c>
      <c r="B16" s="28" t="s">
        <v>267</v>
      </c>
      <c r="C16" s="28" t="s">
        <v>250</v>
      </c>
      <c r="D16" s="28">
        <v>1362.87</v>
      </c>
      <c r="E16" s="28">
        <v>150</v>
      </c>
      <c r="F16" s="29">
        <f t="shared" si="0"/>
        <v>20.44305</v>
      </c>
      <c r="G16" s="30" t="s">
        <v>268</v>
      </c>
    </row>
    <row r="17" s="9" customFormat="1" ht="45" customHeight="1" spans="1:7">
      <c r="A17" s="28" t="s">
        <v>269</v>
      </c>
      <c r="B17" s="28" t="s">
        <v>270</v>
      </c>
      <c r="C17" s="28" t="s">
        <v>250</v>
      </c>
      <c r="D17" s="28">
        <v>1362.87</v>
      </c>
      <c r="E17" s="28">
        <v>150</v>
      </c>
      <c r="F17" s="29">
        <f t="shared" si="0"/>
        <v>20.44305</v>
      </c>
      <c r="G17" s="30" t="s">
        <v>271</v>
      </c>
    </row>
    <row r="18" s="9" customFormat="1" ht="45" customHeight="1" spans="1:7">
      <c r="A18" s="28" t="s">
        <v>272</v>
      </c>
      <c r="B18" s="28" t="s">
        <v>273</v>
      </c>
      <c r="C18" s="28" t="s">
        <v>250</v>
      </c>
      <c r="D18" s="28">
        <v>1362.87</v>
      </c>
      <c r="E18" s="28">
        <v>150</v>
      </c>
      <c r="F18" s="29">
        <f t="shared" si="0"/>
        <v>20.44305</v>
      </c>
      <c r="G18" s="30" t="s">
        <v>271</v>
      </c>
    </row>
    <row r="19" s="9" customFormat="1" ht="45" customHeight="1" spans="1:7">
      <c r="A19" s="28" t="s">
        <v>274</v>
      </c>
      <c r="B19" s="28" t="s">
        <v>275</v>
      </c>
      <c r="C19" s="28" t="s">
        <v>250</v>
      </c>
      <c r="D19" s="28">
        <v>1362.87</v>
      </c>
      <c r="E19" s="28">
        <v>150</v>
      </c>
      <c r="F19" s="29">
        <f t="shared" si="0"/>
        <v>20.44305</v>
      </c>
      <c r="G19" s="30" t="s">
        <v>271</v>
      </c>
    </row>
    <row r="20" ht="18" customHeight="1" spans="1:7">
      <c r="A20" s="25">
        <v>1.2</v>
      </c>
      <c r="B20" s="25" t="s">
        <v>276</v>
      </c>
      <c r="C20" s="25"/>
      <c r="D20" s="31"/>
      <c r="E20" s="25"/>
      <c r="F20" s="26">
        <f>F21+F22+F23+F24</f>
        <v>165.7275</v>
      </c>
      <c r="G20" s="32"/>
    </row>
    <row r="21" s="9" customFormat="1" ht="24" customHeight="1" spans="1:7">
      <c r="A21" s="28" t="s">
        <v>277</v>
      </c>
      <c r="B21" s="28" t="s">
        <v>278</v>
      </c>
      <c r="C21" s="28" t="s">
        <v>279</v>
      </c>
      <c r="D21" s="33">
        <v>57000</v>
      </c>
      <c r="E21" s="28">
        <v>20</v>
      </c>
      <c r="F21" s="29">
        <f>D21*E21/10000</f>
        <v>114</v>
      </c>
      <c r="G21" s="30" t="s">
        <v>280</v>
      </c>
    </row>
    <row r="22" s="9" customFormat="1" ht="38.1" customHeight="1" spans="1:7">
      <c r="A22" s="28" t="s">
        <v>281</v>
      </c>
      <c r="B22" s="28" t="s">
        <v>282</v>
      </c>
      <c r="C22" s="28" t="s">
        <v>283</v>
      </c>
      <c r="D22" s="34">
        <v>399</v>
      </c>
      <c r="E22" s="28">
        <v>900</v>
      </c>
      <c r="F22" s="29">
        <f>D22*900/10000</f>
        <v>35.91</v>
      </c>
      <c r="G22" s="30" t="s">
        <v>284</v>
      </c>
    </row>
    <row r="23" ht="21.95" customHeight="1" spans="1:7">
      <c r="A23" s="28" t="s">
        <v>285</v>
      </c>
      <c r="B23" s="28" t="s">
        <v>111</v>
      </c>
      <c r="C23" s="28" t="s">
        <v>283</v>
      </c>
      <c r="D23" s="34">
        <v>42.75</v>
      </c>
      <c r="E23" s="28">
        <v>3500</v>
      </c>
      <c r="F23" s="29">
        <f>D23*E23/10000</f>
        <v>14.9625</v>
      </c>
      <c r="G23" s="30" t="s">
        <v>286</v>
      </c>
    </row>
    <row r="24" ht="15.95" customHeight="1" spans="1:7">
      <c r="A24" s="28" t="s">
        <v>287</v>
      </c>
      <c r="B24" s="28" t="s">
        <v>288</v>
      </c>
      <c r="C24" s="28" t="s">
        <v>289</v>
      </c>
      <c r="D24" s="28">
        <v>285</v>
      </c>
      <c r="E24" s="28">
        <v>30</v>
      </c>
      <c r="F24" s="29">
        <f>D24*E24/10000</f>
        <v>0.855</v>
      </c>
      <c r="G24" s="30" t="s">
        <v>290</v>
      </c>
    </row>
    <row r="25" ht="15.95" customHeight="1" spans="1:7">
      <c r="A25" s="28" t="s">
        <v>291</v>
      </c>
      <c r="B25" s="28" t="s">
        <v>152</v>
      </c>
      <c r="C25" s="28" t="s">
        <v>292</v>
      </c>
      <c r="D25" s="28">
        <v>57000</v>
      </c>
      <c r="E25" s="28">
        <v>6</v>
      </c>
      <c r="F25" s="29">
        <f>D25*E25/10000</f>
        <v>34.2</v>
      </c>
      <c r="G25" s="30" t="s">
        <v>293</v>
      </c>
    </row>
    <row r="26" ht="21" customHeight="1" spans="1:7">
      <c r="A26" s="25">
        <v>2</v>
      </c>
      <c r="B26" s="25" t="s">
        <v>294</v>
      </c>
      <c r="C26" s="25"/>
      <c r="D26" s="25"/>
      <c r="E26" s="25"/>
      <c r="F26" s="26">
        <f>F27+F35</f>
        <v>20.7918</v>
      </c>
      <c r="G26" s="25"/>
    </row>
    <row r="27" ht="18.95" customHeight="1" spans="1:7">
      <c r="A27" s="25">
        <v>2.1</v>
      </c>
      <c r="B27" s="25" t="s">
        <v>249</v>
      </c>
      <c r="C27" s="25" t="s">
        <v>250</v>
      </c>
      <c r="D27" s="25">
        <f>D28+D29+D30+D31+D32+D33+D34</f>
        <v>266.12</v>
      </c>
      <c r="E27" s="25"/>
      <c r="F27" s="26">
        <f>F28+F29+F30+F31+F32+F33+F34</f>
        <v>3.9918</v>
      </c>
      <c r="G27" s="25"/>
    </row>
    <row r="28" ht="38.1" customHeight="1" spans="1:7">
      <c r="A28" s="28" t="s">
        <v>295</v>
      </c>
      <c r="B28" s="28" t="s">
        <v>150</v>
      </c>
      <c r="C28" s="28" t="s">
        <v>250</v>
      </c>
      <c r="D28" s="28">
        <v>5</v>
      </c>
      <c r="E28" s="28">
        <v>150</v>
      </c>
      <c r="F28" s="35">
        <f>D28*E28/10000</f>
        <v>0.075</v>
      </c>
      <c r="G28" s="30" t="s">
        <v>252</v>
      </c>
    </row>
    <row r="29" ht="39.95" customHeight="1" spans="1:8">
      <c r="A29" s="28" t="s">
        <v>296</v>
      </c>
      <c r="B29" s="28" t="s">
        <v>146</v>
      </c>
      <c r="C29" s="28" t="s">
        <v>250</v>
      </c>
      <c r="D29" s="28">
        <v>21.12</v>
      </c>
      <c r="E29" s="28">
        <v>150</v>
      </c>
      <c r="F29" s="35">
        <f>D29*E29/10000</f>
        <v>0.3168</v>
      </c>
      <c r="G29" s="30" t="s">
        <v>254</v>
      </c>
      <c r="H29" s="36"/>
    </row>
    <row r="30" ht="30.95" customHeight="1" spans="1:8">
      <c r="A30" s="28" t="s">
        <v>297</v>
      </c>
      <c r="B30" s="28" t="s">
        <v>89</v>
      </c>
      <c r="C30" s="28" t="s">
        <v>250</v>
      </c>
      <c r="D30" s="28">
        <v>90</v>
      </c>
      <c r="E30" s="28">
        <v>150</v>
      </c>
      <c r="F30" s="35">
        <f t="shared" ref="F30:F34" si="1">D30*E30/10000</f>
        <v>1.35</v>
      </c>
      <c r="G30" s="30" t="s">
        <v>298</v>
      </c>
      <c r="H30" s="36"/>
    </row>
    <row r="31" ht="51" customHeight="1" spans="1:8">
      <c r="A31" s="28" t="s">
        <v>299</v>
      </c>
      <c r="B31" s="28" t="s">
        <v>91</v>
      </c>
      <c r="C31" s="28" t="s">
        <v>250</v>
      </c>
      <c r="D31" s="28">
        <v>60</v>
      </c>
      <c r="E31" s="28">
        <v>150</v>
      </c>
      <c r="F31" s="35">
        <f t="shared" si="1"/>
        <v>0.9</v>
      </c>
      <c r="G31" s="30" t="s">
        <v>300</v>
      </c>
      <c r="H31" s="36"/>
    </row>
    <row r="32" ht="18" customHeight="1" spans="1:8">
      <c r="A32" s="28" t="s">
        <v>301</v>
      </c>
      <c r="B32" s="28" t="s">
        <v>264</v>
      </c>
      <c r="C32" s="28" t="s">
        <v>250</v>
      </c>
      <c r="D32" s="28">
        <v>30</v>
      </c>
      <c r="E32" s="28">
        <v>150</v>
      </c>
      <c r="F32" s="35">
        <f t="shared" si="1"/>
        <v>0.45</v>
      </c>
      <c r="G32" s="30" t="s">
        <v>302</v>
      </c>
      <c r="H32" s="36"/>
    </row>
    <row r="33" ht="21" customHeight="1" spans="1:8">
      <c r="A33" s="28" t="s">
        <v>303</v>
      </c>
      <c r="B33" s="28" t="s">
        <v>267</v>
      </c>
      <c r="C33" s="28" t="s">
        <v>250</v>
      </c>
      <c r="D33" s="28">
        <v>30</v>
      </c>
      <c r="E33" s="28">
        <v>150</v>
      </c>
      <c r="F33" s="35">
        <f t="shared" si="1"/>
        <v>0.45</v>
      </c>
      <c r="G33" s="30" t="s">
        <v>302</v>
      </c>
      <c r="H33" s="36"/>
    </row>
    <row r="34" ht="20.1" customHeight="1" spans="1:8">
      <c r="A34" s="28" t="s">
        <v>304</v>
      </c>
      <c r="B34" s="28" t="s">
        <v>305</v>
      </c>
      <c r="C34" s="28" t="s">
        <v>250</v>
      </c>
      <c r="D34" s="28">
        <v>30</v>
      </c>
      <c r="E34" s="28">
        <v>150</v>
      </c>
      <c r="F34" s="35">
        <f t="shared" si="1"/>
        <v>0.45</v>
      </c>
      <c r="G34" s="30" t="s">
        <v>302</v>
      </c>
      <c r="H34" s="36"/>
    </row>
    <row r="35" ht="21" customHeight="1" spans="1:7">
      <c r="A35" s="25">
        <v>2.2</v>
      </c>
      <c r="B35" s="25" t="s">
        <v>276</v>
      </c>
      <c r="C35" s="25"/>
      <c r="D35" s="37">
        <v>30000</v>
      </c>
      <c r="E35" s="37"/>
      <c r="F35" s="38">
        <f>F36</f>
        <v>16.8</v>
      </c>
      <c r="G35" s="25"/>
    </row>
    <row r="36" ht="27" customHeight="1" spans="1:7">
      <c r="A36" s="28" t="s">
        <v>306</v>
      </c>
      <c r="B36" s="28" t="s">
        <v>307</v>
      </c>
      <c r="C36" s="28" t="s">
        <v>308</v>
      </c>
      <c r="D36" s="33">
        <v>6000</v>
      </c>
      <c r="E36" s="28">
        <v>28</v>
      </c>
      <c r="F36" s="35">
        <f>D36*E36/10000</f>
        <v>16.8</v>
      </c>
      <c r="G36" s="30" t="s">
        <v>309</v>
      </c>
    </row>
    <row r="37" s="10" customFormat="1" spans="1:7">
      <c r="A37" s="25">
        <v>3</v>
      </c>
      <c r="B37" s="25" t="s">
        <v>310</v>
      </c>
      <c r="C37" s="39"/>
      <c r="D37" s="40"/>
      <c r="E37" s="39"/>
      <c r="F37" s="41">
        <f>F38+F39+F40</f>
        <v>26.3666</v>
      </c>
      <c r="G37" s="39"/>
    </row>
    <row r="38" ht="23.1" customHeight="1" spans="1:7">
      <c r="A38" s="28">
        <v>3.1</v>
      </c>
      <c r="B38" s="42" t="s">
        <v>311</v>
      </c>
      <c r="C38" s="42" t="s">
        <v>312</v>
      </c>
      <c r="D38" s="42">
        <v>190</v>
      </c>
      <c r="E38" s="42">
        <v>1000</v>
      </c>
      <c r="F38" s="43">
        <v>19</v>
      </c>
      <c r="G38" s="44" t="s">
        <v>313</v>
      </c>
    </row>
    <row r="39" ht="35.1" customHeight="1" spans="1:7">
      <c r="A39" s="28">
        <v>3.2</v>
      </c>
      <c r="B39" s="42" t="s">
        <v>314</v>
      </c>
      <c r="C39" s="42" t="s">
        <v>315</v>
      </c>
      <c r="D39" s="42">
        <v>153</v>
      </c>
      <c r="E39" s="42">
        <v>448.8</v>
      </c>
      <c r="F39" s="45">
        <v>6.8666</v>
      </c>
      <c r="G39" s="46" t="s">
        <v>316</v>
      </c>
    </row>
    <row r="40" spans="1:7">
      <c r="A40" s="28">
        <v>3.3</v>
      </c>
      <c r="B40" s="42" t="s">
        <v>317</v>
      </c>
      <c r="C40" s="42" t="s">
        <v>292</v>
      </c>
      <c r="D40" s="42">
        <v>1</v>
      </c>
      <c r="E40" s="42">
        <v>0.5</v>
      </c>
      <c r="F40" s="43">
        <v>0.5</v>
      </c>
      <c r="G40" s="42"/>
    </row>
    <row r="41" s="10" customFormat="1" ht="21" spans="1:7">
      <c r="A41" s="39">
        <v>4</v>
      </c>
      <c r="B41" s="47" t="s">
        <v>318</v>
      </c>
      <c r="C41" s="48"/>
      <c r="D41" s="48"/>
      <c r="E41" s="48"/>
      <c r="F41" s="49">
        <f>F42+F43+F44+F45+F46+F47</f>
        <v>61.43921811</v>
      </c>
      <c r="G41" s="48"/>
    </row>
    <row r="42" spans="1:7">
      <c r="A42" s="50">
        <v>4.1</v>
      </c>
      <c r="B42" s="51" t="s">
        <v>319</v>
      </c>
      <c r="C42" s="51"/>
      <c r="D42" s="51"/>
      <c r="E42" s="51"/>
      <c r="F42" s="51">
        <f>339.3353*0.025</f>
        <v>8.4833825</v>
      </c>
      <c r="G42" s="51" t="s">
        <v>320</v>
      </c>
    </row>
    <row r="43" ht="21" spans="1:7">
      <c r="A43" s="50">
        <v>4.2</v>
      </c>
      <c r="B43" s="51" t="s">
        <v>321</v>
      </c>
      <c r="C43" s="51"/>
      <c r="D43" s="51"/>
      <c r="E43" s="51"/>
      <c r="F43" s="51">
        <f>339.3353*0.03</f>
        <v>10.180059</v>
      </c>
      <c r="G43" s="52" t="s">
        <v>322</v>
      </c>
    </row>
    <row r="44" ht="18" customHeight="1" spans="1:7">
      <c r="A44" s="50">
        <v>4.3</v>
      </c>
      <c r="B44" s="51" t="s">
        <v>323</v>
      </c>
      <c r="C44" s="51"/>
      <c r="D44" s="51"/>
      <c r="E44" s="51"/>
      <c r="F44" s="51">
        <f>339.3353*0.0297</f>
        <v>10.07825841</v>
      </c>
      <c r="G44" s="52" t="s">
        <v>324</v>
      </c>
    </row>
    <row r="45" ht="15.95" customHeight="1" spans="1:7">
      <c r="A45" s="50">
        <v>4.4</v>
      </c>
      <c r="B45" s="51" t="s">
        <v>325</v>
      </c>
      <c r="C45" s="51"/>
      <c r="D45" s="51"/>
      <c r="E45" s="51"/>
      <c r="F45" s="51">
        <f>339.3353*0.004</f>
        <v>1.3573412</v>
      </c>
      <c r="G45" s="52" t="s">
        <v>326</v>
      </c>
    </row>
    <row r="46" ht="21" spans="1:7">
      <c r="A46" s="50">
        <v>4.5</v>
      </c>
      <c r="B46" s="52" t="s">
        <v>327</v>
      </c>
      <c r="C46" s="51"/>
      <c r="D46" s="51"/>
      <c r="E46" s="51"/>
      <c r="F46" s="51">
        <f>200*40/10000</f>
        <v>0.8</v>
      </c>
      <c r="G46" s="52" t="s">
        <v>328</v>
      </c>
    </row>
    <row r="47" ht="21" spans="1:7">
      <c r="A47" s="50">
        <v>4.6</v>
      </c>
      <c r="B47" s="51" t="s">
        <v>329</v>
      </c>
      <c r="C47" s="51"/>
      <c r="D47" s="51"/>
      <c r="E47" s="51"/>
      <c r="F47" s="51">
        <f>339.3353*0.09</f>
        <v>30.540177</v>
      </c>
      <c r="G47" s="52" t="s">
        <v>330</v>
      </c>
    </row>
  </sheetData>
  <mergeCells count="9">
    <mergeCell ref="A1:B1"/>
    <mergeCell ref="A2:G2"/>
    <mergeCell ref="A4:A5"/>
    <mergeCell ref="B4:B5"/>
    <mergeCell ref="C4:C5"/>
    <mergeCell ref="D4:D5"/>
    <mergeCell ref="E4:E5"/>
    <mergeCell ref="F4:F5"/>
    <mergeCell ref="G4:G5"/>
  </mergeCells>
  <pageMargins left="1.18055555555556" right="0.751388888888889" top="1" bottom="1" header="0.5" footer="0.5"/>
  <pageSetup paperSize="9" scale="90" orientation="portrait"/>
  <headerFooter/>
  <ignoredErrors>
    <ignoredError sqref="F20 F35 F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A1"/>
    </sheetView>
  </sheetViews>
  <sheetFormatPr defaultColWidth="9" defaultRowHeight="13.5"/>
  <cols>
    <col min="1" max="1" width="12.625" customWidth="1"/>
    <col min="3" max="3" width="10.625" customWidth="1"/>
    <col min="4" max="4" width="13.125" customWidth="1"/>
    <col min="5" max="5" width="11.5" customWidth="1"/>
    <col min="6" max="6" width="12.625" customWidth="1"/>
    <col min="7" max="8" width="12.125" customWidth="1"/>
    <col min="9" max="9" width="10.625" customWidth="1"/>
  </cols>
  <sheetData>
    <row r="1" ht="29.1" customHeight="1" spans="1:1">
      <c r="A1" s="2" t="s">
        <v>331</v>
      </c>
    </row>
    <row r="2" ht="38.1" customHeight="1" spans="1:9">
      <c r="A2" s="3" t="s">
        <v>332</v>
      </c>
      <c r="B2" s="3"/>
      <c r="C2" s="3"/>
      <c r="D2" s="3"/>
      <c r="E2" s="3"/>
      <c r="F2" s="3"/>
      <c r="G2" s="3"/>
      <c r="H2" s="3"/>
      <c r="I2" s="3"/>
    </row>
    <row r="3" ht="26.1" customHeight="1" spans="1:9">
      <c r="A3" s="4"/>
      <c r="B3" s="4"/>
      <c r="C3" s="4"/>
      <c r="D3" s="4"/>
      <c r="E3" s="4"/>
      <c r="F3" s="4"/>
      <c r="G3" s="5" t="s">
        <v>333</v>
      </c>
      <c r="H3" s="5"/>
      <c r="I3" s="5"/>
    </row>
    <row r="4" s="1" customFormat="1" ht="32.1" customHeight="1" spans="1:9">
      <c r="A4" s="6" t="s">
        <v>334</v>
      </c>
      <c r="B4" s="6" t="s">
        <v>7</v>
      </c>
      <c r="C4" s="6" t="s">
        <v>335</v>
      </c>
      <c r="D4" s="6" t="s">
        <v>336</v>
      </c>
      <c r="E4" s="6" t="s">
        <v>337</v>
      </c>
      <c r="F4" s="6" t="s">
        <v>338</v>
      </c>
      <c r="G4" s="6" t="s">
        <v>339</v>
      </c>
      <c r="H4" s="6" t="s">
        <v>340</v>
      </c>
      <c r="I4" s="6" t="s">
        <v>341</v>
      </c>
    </row>
    <row r="5" s="1" customFormat="1" ht="32.1" customHeight="1" spans="1:9">
      <c r="A5" s="6" t="s">
        <v>342</v>
      </c>
      <c r="B5" s="6">
        <v>200</v>
      </c>
      <c r="C5" s="6"/>
      <c r="D5" s="6">
        <f>D6+D7</f>
        <v>529.97</v>
      </c>
      <c r="E5" s="6"/>
      <c r="F5" s="7">
        <f>F6+F7</f>
        <v>365.9105</v>
      </c>
      <c r="G5" s="6"/>
      <c r="H5" s="7">
        <f>H6+H7</f>
        <v>164.0595</v>
      </c>
      <c r="I5" s="6"/>
    </row>
    <row r="6" s="1" customFormat="1" ht="32.1" customHeight="1" spans="1:9">
      <c r="A6" s="6" t="s">
        <v>99</v>
      </c>
      <c r="B6" s="6">
        <v>190</v>
      </c>
      <c r="C6" s="7">
        <f>D6/B6</f>
        <v>2.663</v>
      </c>
      <c r="D6" s="7">
        <v>505.97</v>
      </c>
      <c r="E6" s="7">
        <f>F6/190</f>
        <v>1.85110789473684</v>
      </c>
      <c r="F6" s="7">
        <f>D6-H6</f>
        <v>351.7105</v>
      </c>
      <c r="G6" s="7">
        <f>H6/190</f>
        <v>0.811892105263158</v>
      </c>
      <c r="H6" s="7">
        <v>154.2595</v>
      </c>
      <c r="I6" s="7"/>
    </row>
    <row r="7" s="1" customFormat="1" ht="32.1" customHeight="1" spans="1:9">
      <c r="A7" s="6" t="s">
        <v>343</v>
      </c>
      <c r="B7" s="6">
        <v>10</v>
      </c>
      <c r="C7" s="7">
        <v>2.4</v>
      </c>
      <c r="D7" s="7">
        <f>B7*C7</f>
        <v>24</v>
      </c>
      <c r="E7" s="7">
        <v>1.42</v>
      </c>
      <c r="F7" s="7">
        <f>B7*E7</f>
        <v>14.2</v>
      </c>
      <c r="G7" s="7">
        <v>0.98</v>
      </c>
      <c r="H7" s="7">
        <f>B7*G7</f>
        <v>9.8</v>
      </c>
      <c r="I7" s="7"/>
    </row>
    <row r="8" ht="21" customHeight="1"/>
    <row r="9" spans="1:9">
      <c r="A9" s="8"/>
      <c r="B9" s="8"/>
      <c r="C9" s="8"/>
      <c r="D9" s="8"/>
      <c r="E9" s="8"/>
      <c r="F9" s="8"/>
      <c r="G9" s="8"/>
      <c r="H9" s="8"/>
      <c r="I9" s="8"/>
    </row>
  </sheetData>
  <mergeCells count="2">
    <mergeCell ref="A2:I2"/>
    <mergeCell ref="G3:I3"/>
  </mergeCells>
  <pageMargins left="1.61388888888889" right="0.75" top="1.10208333333333" bottom="1" header="0.5" footer="0.5"/>
  <pageSetup paperSize="9" orientation="landscape"/>
  <headerFooter/>
  <ignoredErrors>
    <ignoredError sqref="F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附1项目现状表</vt:lpstr>
      <vt:lpstr>附表2规划表</vt:lpstr>
      <vt:lpstr>附3投工概算表</vt:lpstr>
      <vt:lpstr>附4物资需求量统计表</vt:lpstr>
      <vt:lpstr>附5-1技术经济指标表</vt:lpstr>
      <vt:lpstr>5-2单位面积投工定额表</vt:lpstr>
      <vt:lpstr>附表5-3灌溉设施费用估算表</vt:lpstr>
      <vt:lpstr>附6项目投资汇总表 </vt:lpstr>
      <vt:lpstr>附表7经济效益测算表</vt:lpstr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</cp:lastModifiedBy>
  <dcterms:created xsi:type="dcterms:W3CDTF">2019-09-14T02:22:00Z</dcterms:created>
  <cp:lastPrinted>2021-03-07T01:30:00Z</cp:lastPrinted>
  <dcterms:modified xsi:type="dcterms:W3CDTF">2025-09-04T00:31:39Z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ICV">
    <vt:lpwstr>7E7D57E7DD3044549B9E9399DC7433FE_13</vt:lpwstr>
  </property>
</Properties>
</file>